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A86C" lockStructure="1"/>
  <bookViews>
    <workbookView xWindow="240" yWindow="525" windowWidth="14805" windowHeight="7590" activeTab="4"/>
  </bookViews>
  <sheets>
    <sheet name="IBRDIDA" sheetId="1" r:id="rId1"/>
    <sheet name="IFC" sheetId="2" r:id="rId2"/>
    <sheet name="MIGA" sheetId="3" r:id="rId3"/>
    <sheet name="GEF" sheetId="4" r:id="rId4"/>
    <sheet name="CTF" sheetId="5" r:id="rId5"/>
  </sheets>
  <definedNames>
    <definedName name="_xlnm._FilterDatabase" localSheetId="4" hidden="1">CTF!$A$12:$Q$39</definedName>
    <definedName name="_xlnm._FilterDatabase" localSheetId="3" hidden="1">GEF!$A$12:$S$95</definedName>
    <definedName name="_xlnm._FilterDatabase" localSheetId="0" hidden="1">IBRDIDA!$A$12:$O$55</definedName>
    <definedName name="_xlnm._FilterDatabase" localSheetId="1" hidden="1">IFC!$A$12:$K$68</definedName>
    <definedName name="_xlnm._FilterDatabase" localSheetId="2" hidden="1">MIGA!$A$12:$O$27</definedName>
  </definedNames>
  <calcPr calcId="145621"/>
</workbook>
</file>

<file path=xl/calcChain.xml><?xml version="1.0" encoding="utf-8"?>
<calcChain xmlns="http://schemas.openxmlformats.org/spreadsheetml/2006/main">
  <c r="F38" i="5" l="1"/>
  <c r="J38" i="5" l="1"/>
  <c r="I38" i="5"/>
  <c r="G38" i="5"/>
  <c r="E38" i="5"/>
  <c r="G93" i="4"/>
  <c r="C27" i="3"/>
  <c r="H21" i="5" l="1"/>
  <c r="H26" i="5" l="1"/>
  <c r="J81" i="4" l="1"/>
  <c r="K74" i="4"/>
  <c r="J73" i="4"/>
  <c r="J72" i="4"/>
  <c r="H72" i="4"/>
  <c r="J68" i="4"/>
  <c r="I67" i="4"/>
  <c r="I66" i="4"/>
  <c r="H66" i="4"/>
  <c r="H93" i="4" s="1"/>
  <c r="K61" i="4"/>
  <c r="J58" i="4"/>
  <c r="L56" i="4"/>
  <c r="J53" i="4"/>
  <c r="K52" i="4"/>
  <c r="J52" i="4"/>
  <c r="J51" i="4"/>
  <c r="K47" i="4"/>
  <c r="J45" i="4"/>
  <c r="I41" i="4"/>
  <c r="J39" i="4"/>
  <c r="K36" i="4"/>
  <c r="K34" i="4"/>
  <c r="J34" i="4"/>
  <c r="K33" i="4"/>
  <c r="I30" i="4"/>
  <c r="I29" i="4"/>
  <c r="K26" i="4"/>
  <c r="L23" i="4"/>
  <c r="K23" i="4"/>
  <c r="L22" i="4"/>
  <c r="I22" i="4"/>
  <c r="J19" i="4"/>
  <c r="L18" i="4"/>
  <c r="K18" i="4"/>
  <c r="I18" i="4"/>
  <c r="K15" i="4"/>
  <c r="K14" i="4"/>
  <c r="J14" i="4"/>
  <c r="D53" i="1"/>
  <c r="G28" i="1"/>
  <c r="E32" i="1"/>
  <c r="E53" i="1" s="1"/>
  <c r="H22" i="1"/>
  <c r="G20" i="1"/>
  <c r="F20" i="1"/>
  <c r="F52" i="1"/>
  <c r="G51" i="1"/>
  <c r="H50" i="1"/>
  <c r="E45" i="1"/>
  <c r="F30" i="1"/>
  <c r="C68" i="2"/>
  <c r="H25" i="5"/>
  <c r="H38" i="5" s="1"/>
  <c r="F53" i="1" l="1"/>
  <c r="G53" i="1"/>
  <c r="I93" i="4"/>
  <c r="J93" i="4"/>
  <c r="K93" i="4"/>
  <c r="L93" i="4"/>
  <c r="D68" i="2"/>
  <c r="H53" i="1"/>
</calcChain>
</file>

<file path=xl/sharedStrings.xml><?xml version="1.0" encoding="utf-8"?>
<sst xmlns="http://schemas.openxmlformats.org/spreadsheetml/2006/main" count="2546" uniqueCount="684">
  <si>
    <t>IBRD</t>
  </si>
  <si>
    <t>Loan</t>
  </si>
  <si>
    <t>Energy and mining - EE</t>
  </si>
  <si>
    <t>Energy and mining - RE</t>
  </si>
  <si>
    <t>Africa</t>
  </si>
  <si>
    <t>Financing of project</t>
  </si>
  <si>
    <t>Mitigation</t>
  </si>
  <si>
    <t>Wind Power Development Project</t>
  </si>
  <si>
    <t>NA</t>
  </si>
  <si>
    <t>MENA</t>
  </si>
  <si>
    <t>Transport</t>
  </si>
  <si>
    <t>Geothermal clean energy investment project</t>
  </si>
  <si>
    <t>EAP</t>
  </si>
  <si>
    <t>Eskom Renewables Support project</t>
  </si>
  <si>
    <t>Private Sector Renewable Energy and Energy Efficiency Project</t>
  </si>
  <si>
    <t>ECA</t>
  </si>
  <si>
    <t>Financial assistance</t>
  </si>
  <si>
    <t>MA-Ouarzazate Concentrated Solar Power</t>
  </si>
  <si>
    <t>Urban Transport Transformation Program</t>
  </si>
  <si>
    <t>LAC</t>
  </si>
  <si>
    <t>http://web.worldbank.org/external/projects/main?pagePK=51351038&amp;piPK=51351152&amp;theSitePK=40941&amp;projid=P107159</t>
  </si>
  <si>
    <t>Tech Assistance</t>
  </si>
  <si>
    <t>EDF La Ventosa</t>
  </si>
  <si>
    <t>Energy and Mining - RE</t>
  </si>
  <si>
    <t>Senior debt</t>
  </si>
  <si>
    <t>Implementing Agency</t>
  </si>
  <si>
    <t>Approval Date</t>
  </si>
  <si>
    <t>IFC</t>
  </si>
  <si>
    <t>Sector</t>
  </si>
  <si>
    <t>Total cost ($MM)</t>
  </si>
  <si>
    <t>Link</t>
  </si>
  <si>
    <t>Use of Funding</t>
  </si>
  <si>
    <t>Approach</t>
  </si>
  <si>
    <t>Axis Bank Ltd.</t>
  </si>
  <si>
    <t>South Asia</t>
  </si>
  <si>
    <t>Finance</t>
  </si>
  <si>
    <t>A loan</t>
  </si>
  <si>
    <t>B loan</t>
  </si>
  <si>
    <t>http://www.ifc.org/ifcext/spiwebsite1.nsf/ProjectDisplay/SPI_DP29773</t>
  </si>
  <si>
    <t>Century Hydros</t>
  </si>
  <si>
    <t>C loan</t>
  </si>
  <si>
    <t>http://www.ifc.org/ifcext/spiwebsite1.nsf/ProjectDisplay/SPI_DP26399</t>
  </si>
  <si>
    <t>Cernavoda and Pestera Wind Farms</t>
  </si>
  <si>
    <t>http://www.ifc.org/ifcext/spiwebsite1.nsf/ProjectDisplay/SPI_DP28891</t>
  </si>
  <si>
    <t>China WindPower</t>
  </si>
  <si>
    <t>Equity</t>
  </si>
  <si>
    <t>http://www.ifc.org/ifcext/spiwebsite1.nsf/ProjectDisplay/SPI_DP28865</t>
  </si>
  <si>
    <t>CPLF - Karsten</t>
  </si>
  <si>
    <t>Agriculture, Fishing and Forestry</t>
  </si>
  <si>
    <t>http://www.ifc.org/ifcext/spiwebsite1.nsf/ProjectDisplay/SPI_DP29748</t>
  </si>
  <si>
    <t>Agriculture, fishing and forestry</t>
  </si>
  <si>
    <t>Energy Dev II</t>
  </si>
  <si>
    <t>http://www.ifc.org/ifcext/spiwebsite1.nsf/ProjectDisplay/SPI_DP29404</t>
  </si>
  <si>
    <t>Gamesa</t>
  </si>
  <si>
    <t>Manufacturing</t>
  </si>
  <si>
    <t>http://www.ifc.org/ifcext/spiwebsite1.nsf/ProjectDisplay/SPI_DP29815</t>
  </si>
  <si>
    <t>Granules CPLP</t>
  </si>
  <si>
    <t>http://www.ifc.org/ifcext/spiwebsite1.nsf/ProjectDisplay/SPI_DP28199</t>
  </si>
  <si>
    <t>La Vegona</t>
  </si>
  <si>
    <t>http://www.ifc.org/ifcext/spiwebsite1.nsf/ProjectDisplay/SPI_DP28139</t>
  </si>
  <si>
    <t>Laraib Energy</t>
  </si>
  <si>
    <t>http://www.ifc.org/ifcext/spiwebsite1.nsf/ProjectDisplay/SPI_DP28010</t>
  </si>
  <si>
    <t>Pando Montelirio</t>
  </si>
  <si>
    <t>http://www.ifc.org/ifcext/spiwebsite1.nsf/ProjectDisplay/SPI_DP27975</t>
  </si>
  <si>
    <t>Shalivahana</t>
  </si>
  <si>
    <t>Star Hydropower</t>
  </si>
  <si>
    <t>http://www.ifc.org/ifcext/spiwebsite1.nsf/ProjectDisplay/SPI_DP26229</t>
  </si>
  <si>
    <t>Techno wind</t>
  </si>
  <si>
    <t>http://www.ifc.org/ifcext/spiwebsite1.nsf/ProjectDisplay/SPI_DP30400</t>
  </si>
  <si>
    <t>Trakya Cam VI</t>
  </si>
  <si>
    <t>http://www.ifc.org/ifcext/spiwebsite1.nsf/ProjectDisplay/SPI_DP27965</t>
  </si>
  <si>
    <t>WCAP A Loan</t>
  </si>
  <si>
    <t>http://www.ifc.org/ifcext/spiwebsite1.nsf/ProjectDisplay/SPI_DP29509</t>
  </si>
  <si>
    <t>La Confluencia</t>
  </si>
  <si>
    <t>http://www.ifc.org/ifcext/spiwebsite1.nsf/ProjectDisplay/SPI_DP25472</t>
  </si>
  <si>
    <t>Locko A+B</t>
  </si>
  <si>
    <t>http://www.ifc.org/ifcext/spiwebsite1.nsf/ProjectDisplay/SPI_DP29507</t>
  </si>
  <si>
    <t>Orient Express Bank</t>
  </si>
  <si>
    <t>Convertible loan</t>
  </si>
  <si>
    <t>http://www.ifc.org/ifcext/spiwebsite1.nsf/ProjectDisplay/SPI_DP29827</t>
  </si>
  <si>
    <t>Applied Solar</t>
  </si>
  <si>
    <t>Debt</t>
  </si>
  <si>
    <t>http://www.ifc.org/ifcext/spiwebsite1.nsf/ProjectDisplay/SPI_DP29501</t>
  </si>
  <si>
    <t>Asia Environmental Partners, L.P.</t>
  </si>
  <si>
    <t>http://www.ifc.org/ifcext/spiwebsite1.nsf/ProjectDisplay/SPI_DP28062</t>
  </si>
  <si>
    <t>Attero Recycling</t>
  </si>
  <si>
    <t>http://www.ifc.org/ifcext/spiwebsite1.nsf/ProjectDisplay/SPI_DP29690</t>
  </si>
  <si>
    <t>Water, sanitation, flood protection</t>
  </si>
  <si>
    <t>Bhilwara Energy</t>
  </si>
  <si>
    <t>http://www.ifc.org/ifcext/spiwebsite1.nsf/ProjectDisplay/SPI_DP29157</t>
  </si>
  <si>
    <t>BioCarbon</t>
  </si>
  <si>
    <t>http://www.ifc.org/ifcext/spiwebsite1.nsf/ProjectDisplay/SPI_DP28977</t>
  </si>
  <si>
    <t>China Environment Fund III, L.P</t>
  </si>
  <si>
    <t>http://www.ifc.org/ifcext/spiwebsite1.nsf/ProjectDisplay/SPI_DP26288</t>
  </si>
  <si>
    <t>Energia Florestal S.A.</t>
  </si>
  <si>
    <t>http://www.ifc.org/ifcext/spiwebsite1.nsf/ProjectDisplay/SPI_DP30951</t>
  </si>
  <si>
    <t>ERSA Energias</t>
  </si>
  <si>
    <t>http://www.ifc.org/ifcext/spiwebsite1.nsf/ProjectDisplay/SPI_DP27870</t>
  </si>
  <si>
    <t>FinCo</t>
  </si>
  <si>
    <t>http://www.ifc.org/ifcext/spiwebsite1.nsf/ProjectDisplay/SPI_DP29843</t>
  </si>
  <si>
    <t>Nature Elements</t>
  </si>
  <si>
    <t>http://www.ifc.org/ifcext/spiwebsite1.nsf/ProjectDisplay/SPI_DP31048</t>
  </si>
  <si>
    <t>Shuoren</t>
  </si>
  <si>
    <t>Energy and Mining - EE</t>
  </si>
  <si>
    <t>http://www.ifc.org/ifcext/spiwebsite1.nsf/ProjectDisplay/SPI_DP28214</t>
  </si>
  <si>
    <t>Tianjin Haitai</t>
  </si>
  <si>
    <t>http://www.ifc.org/ifcext/spiwebsite1.nsf/ProjectDisplay/SPI_DP30190</t>
  </si>
  <si>
    <t>Vina Eco Board Co., Ltd.</t>
  </si>
  <si>
    <t>http://www.ifc.org/ifcext/spiwebsite1.nsf/ProjectDisplay/SPI_DP28969</t>
  </si>
  <si>
    <t>CCIL CPLP</t>
  </si>
  <si>
    <t>http://www.ifc.org/ifcext/spiwebsite1.nsf/ProjectDisplay/SPI_DP28571</t>
  </si>
  <si>
    <t>IDFC Climate Change Loan</t>
  </si>
  <si>
    <t>http://www.ifc.org/ifcext/spiwebsite1.nsf/ProjectDisplay/SPI_DP27738</t>
  </si>
  <si>
    <t>Nature Flooring</t>
  </si>
  <si>
    <t>Quasi-equity</t>
  </si>
  <si>
    <t>http://www.ifc.org/ifcext/spiwebsite1.nsf/ProjectDisplay/SPI_DP25748</t>
  </si>
  <si>
    <t>Suntech</t>
  </si>
  <si>
    <t>http://www.ifc.org/ifcext/spiwebsite1.nsf/ProjectDisplay/SPI_DP27874</t>
  </si>
  <si>
    <t>Techcom EE RSF</t>
  </si>
  <si>
    <t>http://www.ifc.org/ifcext/spiwebsite1.nsf/ProjectDisplay/SPI_DP28268</t>
  </si>
  <si>
    <t>Zara CPLP</t>
  </si>
  <si>
    <t>http://www.ifc.org/ifcext/spiwebsite1.nsf/ProjectDisplay/SPI_DP28378</t>
  </si>
  <si>
    <t>Cheves Hydro</t>
  </si>
  <si>
    <t>Loans</t>
  </si>
  <si>
    <t>http://www.ifc.org/ifcext/spiwebsite1.nsf/ProjectDisplay/SPI_DP29405</t>
  </si>
  <si>
    <t>CPLF-Owens Corn</t>
  </si>
  <si>
    <t>http://www.ifc.org/ifcext/spiwebsite1.nsf/ProjectDisplay/SPI_DP29279</t>
  </si>
  <si>
    <t>Lattice Power</t>
  </si>
  <si>
    <t>http://www.ifc.org/ifcext/spiwebsite1.nsf/ProjectDisplay/SPI_DP29318</t>
  </si>
  <si>
    <t>SunPower</t>
  </si>
  <si>
    <t>http://www.ifc.org/ifcext/spiwebsite1.nsf/ProjectDisplay/SPI_DP27807</t>
  </si>
  <si>
    <t>ABBank Equity/CB</t>
  </si>
  <si>
    <t>http://www.ifc.org/ifcext/spiwebsite1.nsf/ProjectDisplay/SPI_DP29745</t>
  </si>
  <si>
    <t>Microvast</t>
  </si>
  <si>
    <t>http://www.ifc.org/ifcext/spiwebsite1.nsf/ProjectDisplay/SPI_DP30599</t>
  </si>
  <si>
    <t>NSL Power</t>
  </si>
  <si>
    <t>http://www.ifc.org/ifcext/spiwebsite1.nsf/ProjectDisplay/SPI_DP29912</t>
  </si>
  <si>
    <t>Bancosef</t>
  </si>
  <si>
    <t>Risk sharing facility</t>
  </si>
  <si>
    <t>MUL-EE Thailand</t>
  </si>
  <si>
    <t>http://www.ifc.org/ifcext/spiwebsite1.nsf/ProjectDisplay/SPI_DP28542</t>
  </si>
  <si>
    <t>Banorte EE</t>
  </si>
  <si>
    <t>http://www.ifc.org/ifcext/spiwebsite1.nsf/ProjectDisplay/SPI_DP30042</t>
  </si>
  <si>
    <t>Eurus</t>
  </si>
  <si>
    <t>Subordinated debt</t>
  </si>
  <si>
    <t>http://www.ifc.org/ifcext/spiwebsite1.nsf/ProjectDisplay/SPI_DP28434</t>
  </si>
  <si>
    <t>FinansL EE</t>
  </si>
  <si>
    <t>http://www.ifc.org/ifcext/spiwebsite1.nsf/ProjectDisplay/SPI_DP29333</t>
  </si>
  <si>
    <t>Istanbul Kadikoy-Kartal Metro</t>
  </si>
  <si>
    <t>http://www.ifc.org/ifcext/spiwebsite1.nsf/ProjectDisplay/SPI_DP27309</t>
  </si>
  <si>
    <t>San Jacinto</t>
  </si>
  <si>
    <t>http://www.ifc.org/ifcext/spiwebsite1.nsf/ProjectDisplay/SPI_DP27676</t>
  </si>
  <si>
    <t>Banco BHD Energy Efficiency</t>
  </si>
  <si>
    <t>Senior loan</t>
  </si>
  <si>
    <t>http://www.ifc.org/ifcext/spiwebsite1.nsf/ProjectDisplay/SPI_DP28817</t>
  </si>
  <si>
    <t>EdL Rural Electrification</t>
  </si>
  <si>
    <t>http://www.ifc.org/ifcext/spiwebsite1.nsf/ProjectDisplay/SPI_DP28141</t>
  </si>
  <si>
    <t>El Camino I</t>
  </si>
  <si>
    <t>http://www.ifc.org/ifcext/spiwebsite1.nsf/ProjectDisplay/SPI_DP30731</t>
  </si>
  <si>
    <t>Permata SEF Sub Debt</t>
  </si>
  <si>
    <t>http://www.ifc.org/ifcext/spiwebsite1.nsf/ProjectDisplay/SPI_DP30805</t>
  </si>
  <si>
    <t>Project Name</t>
  </si>
  <si>
    <t>Cost ($MM)</t>
  </si>
  <si>
    <t>Other Funders ($MM)</t>
  </si>
  <si>
    <t>Use of funding</t>
  </si>
  <si>
    <t>IDA</t>
  </si>
  <si>
    <t>Ghana Natural Resource and Environmental Governance - DPO</t>
  </si>
  <si>
    <t>Credit</t>
  </si>
  <si>
    <t>http://web.worldbank.org/external/projects/main?pagePK=64283627&amp;piPK=73230&amp;theSitePK=40941&amp;menuPK=228424&amp;Projectid=P113172</t>
  </si>
  <si>
    <t>Policy loan</t>
  </si>
  <si>
    <t>Energy Loss Reduction Project</t>
  </si>
  <si>
    <t>Grant</t>
  </si>
  <si>
    <t>http://web.worldbank.org/external/projects/main?pagePK=64283627&amp;piPK=73230&amp;theSitePK=40941&amp;menuPK=228424&amp;Projectid=P089244</t>
  </si>
  <si>
    <t>Energy Efficiency Facility for Industrial Enterprises</t>
  </si>
  <si>
    <t>http://web.worldbank.org/external/projects/main?pagePK=64283627&amp;piPK=73230&amp;theSitePK=40941&amp;menuPK=228424&amp;Projectid=P118737</t>
  </si>
  <si>
    <t>Burkina Faso Energy Access Project</t>
  </si>
  <si>
    <t>http://web.worldbank.org/external/projects/main?pagePK=64283627&amp;piPK=73230&amp;theSitePK=40941&amp;menuPK=228424&amp;Projectid=P078091</t>
  </si>
  <si>
    <t>Vietnam Renewable Energy Development Project</t>
  </si>
  <si>
    <t>http://web.worldbank.org/external/projects/main?projid=P103238&amp;theSitePK=40941&amp;piPK=51351143&amp;pagePK=51351001&amp;menuPK=51351213&amp;Type=Overview</t>
  </si>
  <si>
    <t>Maldives Environmental Management Project</t>
  </si>
  <si>
    <t>http://web.worldbank.org/external/projects/main?pagePK=64283627&amp;piPK=73230&amp;theSitePK=40941&amp;menuPK=228424&amp;Projectid=P108078</t>
  </si>
  <si>
    <t>GMS Power Trade (Laos) Project</t>
  </si>
  <si>
    <t>Energy and mining - Other</t>
  </si>
  <si>
    <t>http://www.worldbank.org/projects/P105331/gms-power-trade-laos-project?lang=en</t>
  </si>
  <si>
    <t>Rural Energy Access</t>
  </si>
  <si>
    <t>http://web.worldbank.org/external/projects/main?pagePK=64283627&amp;piPK=73230&amp;theSitePK=40941&amp;menuPK=228424&amp;Projectid=P092211</t>
  </si>
  <si>
    <t>Timor Leste Road Climate Resilience Project</t>
  </si>
  <si>
    <t>http://web.worldbank.org/external/projects/main?pagePK=64283627&amp;piPK=73230&amp;theSitePK=40941&amp;menuPK=228424&amp;Projectid=P125032</t>
  </si>
  <si>
    <t>Adaptation</t>
  </si>
  <si>
    <t>http://web.worldbank.org/external/projects/main?pagePK=64283627&amp;piPK=73230&amp;theSitePK=40941&amp;menuPK=228424&amp;Projectid=P095205</t>
  </si>
  <si>
    <t>Heilongjiang Dairy</t>
  </si>
  <si>
    <t>http://www.worldbank.org/projects/P086629/cn-heilongjiang-dairy?lang=en</t>
  </si>
  <si>
    <t>Shandong Ecological Afforestation</t>
  </si>
  <si>
    <t>http://www.worldbank.org/projects/P112759/shandong-ecological-afforestation?lang=en</t>
  </si>
  <si>
    <t>Indonesia Climate Change Development Policy Project</t>
  </si>
  <si>
    <t>http://web.worldbank.org/external/projects/main?pagePK=64283627&amp;piPK=73230&amp;theSitePK=40941&amp;menuPK=228424&amp;Projectid=P120313</t>
  </si>
  <si>
    <t>M/A</t>
  </si>
  <si>
    <t>Mexico Environmental Sustainability Development Policy Loan</t>
  </si>
  <si>
    <t>http://web.worldbank.org/external/projects/main?pagePK=64283627&amp;piPK=73230&amp;theSitePK=40941&amp;menuPK=228424&amp;Projectid=P095510</t>
  </si>
  <si>
    <t>Sustainable Management of Natural Resources and Climate Change</t>
  </si>
  <si>
    <t>http://web.worldbank.org/external/projects/main?Projectid=P124181&amp;theSitePK=40941&amp;piPK=64290415&amp;pagePK=64283627&amp;menuPK=64282134&amp;Type=Overview</t>
  </si>
  <si>
    <t>Shanxi Coal Bed Methane Development and Utilization</t>
  </si>
  <si>
    <t>http://www.worldbank.org/projects/P100968/shanxi-coal-bed-methane-development-utilization?lang=en</t>
  </si>
  <si>
    <t>Second Programmatic Environment Development Policy Loan</t>
  </si>
  <si>
    <t>http://web.worldbank.org/external/projects/main?pagePK=64283627&amp;piPK=73230&amp;theSitePK=40941&amp;menuPK=228424&amp;Projectid=P079748</t>
  </si>
  <si>
    <t>MA-Energy Sector DPL</t>
  </si>
  <si>
    <t>http://web.worldbank.org/external/projects/main?projid=P099618&amp;theSitePK=40941&amp;piPK=51351143&amp;pagePK=51351001&amp;menuPK=51351213&amp;Type=Overview</t>
  </si>
  <si>
    <t>Environmental Sustainability and Energy Sector (ESES) DPL2</t>
  </si>
  <si>
    <t>http://web.worldbank.org/external/projects/main?pagePK=64283627&amp;piPK=73230&amp;theSitePK=40941&amp;menuPK=228424&amp;Projectid=P117651</t>
  </si>
  <si>
    <t>Energy and Mineral Sector Strengthening</t>
  </si>
  <si>
    <t>http://web.worldbank.org/external/projects/main?pagePK=64283627&amp;piPK=73230&amp;theSitePK=40941&amp;menuPK=228424&amp;Projectid=P126537</t>
  </si>
  <si>
    <t>Electricity Supply Reliability Project</t>
  </si>
  <si>
    <t>http://web.worldbank.org/external/projects/main?pagePK=64283627&amp;piPK=73230&amp;theSitePK=40941&amp;menuPK=228424&amp;Projectid=P116748</t>
  </si>
  <si>
    <t>Energy Efficiency</t>
  </si>
  <si>
    <t>http://web.worldbank.org/external/projects/main?pagePK=64283627&amp;piPK=73230&amp;theSitePK=40941&amp;menuPK=228424&amp;Projectid=P108023</t>
  </si>
  <si>
    <t>Liaoning Third Medium Cities Infrastructure</t>
  </si>
  <si>
    <t>http://www.worldbank.org/projects/P099224/liaoning-third-medium-cities-infrastructure?lang=en</t>
  </si>
  <si>
    <t>Shandong Energy Efficiency Project</t>
  </si>
  <si>
    <t>http://www.worldbank.org/projects/P114069/shandong-energy-efficiency-project?lang=en</t>
  </si>
  <si>
    <t>Urumqi District Heating Project</t>
  </si>
  <si>
    <t>http://www.worldbank.org/projects/P120664/urumqi-district-heating-project?lang=en</t>
  </si>
  <si>
    <t>MEDEC Low-Carbon DPL Loan</t>
  </si>
  <si>
    <t>http://web.worldbank.org/external/projects/main?pagePK=64283627&amp;piPK=73230&amp;theSitePK=40941&amp;menuPK=228424&amp;Projectid=P121800</t>
  </si>
  <si>
    <t>Energy Efficiency Development Policy Loan</t>
  </si>
  <si>
    <t>http://web.worldbank.org/external/projects/main?pagePK=64283627&amp;piPK=73230&amp;theSitePK=40941&amp;menuPK=228424&amp;Projectid=P115426</t>
  </si>
  <si>
    <t>Eco-Farming Project</t>
  </si>
  <si>
    <t>CDM</t>
  </si>
  <si>
    <t>http://www.worldbank.org/projects/P096556/eco-farming-project?lang=en</t>
  </si>
  <si>
    <t>Rampur Hydropower Project</t>
  </si>
  <si>
    <t>http://web.worldbank.org/external/projects/main?pagePK=64283627&amp;piPK=73230&amp;theSitePK=40941&amp;menuPK=228424&amp;Projectid=P095114</t>
  </si>
  <si>
    <t>Himachal Pradesh Development Policy Loan 1</t>
  </si>
  <si>
    <t>http://web.worldbank.org/external/projects/main?pagePK=64283627&amp;piPK=73230&amp;theSitePK=40941&amp;menuPK=228424&amp;Projectid=P105124</t>
  </si>
  <si>
    <t>Mexico Framework for Green Growth Development Policy Loan</t>
  </si>
  <si>
    <t>http://web.worldbank.org/external/projects/main?pagePK=64283627&amp;piPK=73230&amp;theSitePK=40941&amp;menuPK=228424&amp;Projectid=P115608</t>
  </si>
  <si>
    <t>Anhui Shaying River Channel Improvement Project</t>
  </si>
  <si>
    <t>Ports, waterways, shipping</t>
  </si>
  <si>
    <t>http://www.worldbank.org/projects/P118647/china-anhui-shaying-river-channel-improvement-project?lang=en</t>
  </si>
  <si>
    <t>Jiangxi Shihutang Navigation and Hydropower Complex Project</t>
  </si>
  <si>
    <t>http://www.worldbank.org/projects/P101988/jiangxi-shihutang-navigation-hydropower-complex-project?lang=en</t>
  </si>
  <si>
    <t>Support to the National Urban Transit Program Project</t>
  </si>
  <si>
    <t>http://web.worldbank.org/external/projects/main?pagePK=64283627&amp;piPK=73230&amp;theSitePK=40941&amp;menuPK=228424&amp;Projectid=P117947</t>
  </si>
  <si>
    <t>Sustainable Urban Transport Project</t>
  </si>
  <si>
    <t>http://web.worldbank.org/external/projects/main?pagePK=64283627&amp;piPK=73230&amp;theSitePK=40941&amp;menuPK=228424&amp;Projectid=P110371</t>
  </si>
  <si>
    <t>National Urban Solid Waste Management Project</t>
  </si>
  <si>
    <t>http://web.worldbank.org/external/projects/main?pagePK=64283627&amp;piPK=73230&amp;theSitePK=40941&amp;menuPK=228424&amp;Projectid=P089926</t>
  </si>
  <si>
    <t>Integrated Solid Waste Management and Carbon Finance Project</t>
  </si>
  <si>
    <t>http://web.worldbank.org/external/projects/main?pagePK=64283627&amp;piPK=73230&amp;theSitePK=40941&amp;menuPK=228424&amp;Projectid=P106702</t>
  </si>
  <si>
    <t>http://web.worldbank.org/external/projects/main?pagePK=64283627&amp;piPK=73230&amp;theSitePK=40941&amp;menuPK=228424&amp;Projectid=P120134</t>
  </si>
  <si>
    <t>Mexico - Climate Change Development Policy Loan</t>
  </si>
  <si>
    <t>http://web.worldbank.org/external/projects/main?pagePK=64283627&amp;piPK=73230&amp;theSitePK=40941&amp;menuPK=228424&amp;Projectid=P110849</t>
  </si>
  <si>
    <t>Sustainable Municipal Solid Waste Management Project</t>
  </si>
  <si>
    <t>http://web.worldbank.org/external/projects/main?pagePK=64283627&amp;piPK=73230&amp;theSitePK=40941&amp;menuPK=228424&amp;Projectid=P095012</t>
  </si>
  <si>
    <t>GEFTF</t>
  </si>
  <si>
    <t>GEF Approval Date</t>
  </si>
  <si>
    <t>Natural Resources Development Project</t>
  </si>
  <si>
    <t>GEF grant</t>
  </si>
  <si>
    <t>http://web.worldbank.org/external/projects/main?pagePK=64283627&amp;piPK=73230&amp;theSitePK=40941&amp;menuPK=228424&amp;Projectid=P082375</t>
  </si>
  <si>
    <t>http://www.thegef.org/gef/project_detail?projID=2669</t>
  </si>
  <si>
    <t>Technical assistance</t>
  </si>
  <si>
    <t>Energy Efficiency project</t>
  </si>
  <si>
    <t>http://www.gefonline.org/projectDetailsSQL.cfm?projID=2625</t>
  </si>
  <si>
    <t>Renewable Energy Project</t>
  </si>
  <si>
    <t>http://web.worldbank.org/external/projects/main?pagePK=64283627&amp;piPK=73230&amp;theSitePK=40941&amp;menuPK=228424&amp;Projectid=P083352</t>
  </si>
  <si>
    <t>http://www.thegef.org/gef/project_detail?projID=2537</t>
  </si>
  <si>
    <t>Forests and Adjacent Lands Management Project</t>
  </si>
  <si>
    <t>http://web.worldbank.org/external/projects/main?pagePK=64283627&amp;piPK=73230&amp;theSitePK=40941&amp;menuPK=228424&amp;Projectid=P069896</t>
  </si>
  <si>
    <t>Benin Energy Efficiency Program</t>
  </si>
  <si>
    <t>http://web.worldbank.org/external/projects/main?pagePK=64283627&amp;piPK=73230&amp;theSitePK=40941&amp;menuPK=228424&amp;Projectid=P075379</t>
  </si>
  <si>
    <t>Energy Efficiency GEF Project</t>
  </si>
  <si>
    <t>http://web.worldbank.org/external/projects/main?pagePK=64283627&amp;piPK=73230&amp;theSitePK=40941&amp;menuPK=228424&amp;Projectid=P084831</t>
  </si>
  <si>
    <t>Heat Reform and Building Energy Efficiency Project</t>
  </si>
  <si>
    <t>http://www.worldbank.org/projects/P072721/heat-reform-building-energy-efficiency-project?lang=en</t>
  </si>
  <si>
    <t>China Utility-Based Energy Efficiency Finance Program (CHUEE)</t>
  </si>
  <si>
    <t>IFC grants</t>
  </si>
  <si>
    <t>Renewable Energy Scale-up Program (CRESP)</t>
  </si>
  <si>
    <t>http://www.worldbank.org/projects/P067828/renewable-energy-scale-up-program-cresp?lang=en</t>
  </si>
  <si>
    <t xml:space="preserve">Energy Efficiency Financing </t>
  </si>
  <si>
    <t>http://www.gefonline.org/projectDetailsSQL.cfm?projID=2951</t>
  </si>
  <si>
    <t>GEF-World Bank-China Urban Transport Partnership Program (CUTPP)</t>
  </si>
  <si>
    <t>http://www.worldbank.org/projects/P090335/china-china-gef-world-bank-urban-transport-partnership-program-project?lang=en</t>
  </si>
  <si>
    <t>SCCF</t>
  </si>
  <si>
    <t xml:space="preserve">Mainstreaming Adaptation to Climate Change Into Water Resources Management and Rural Development </t>
  </si>
  <si>
    <t>http://www.gefonline.org/projectDetailsSQL.cfm?projID=3265</t>
  </si>
  <si>
    <t xml:space="preserve">Thermal Power Efficiency </t>
  </si>
  <si>
    <t>http://www.gefonline.org/projectDetailsSQL.cfm?projID=2952</t>
  </si>
  <si>
    <t>Provincial Energy Efficiency Scale-Up Program</t>
  </si>
  <si>
    <t>http://www.worldbank.org/projects/P114182/provincial-energy-efficiency-scale-up-program?lang=en</t>
  </si>
  <si>
    <t xml:space="preserve">Sino-Singapore Tianjin Eco-City Project </t>
  </si>
  <si>
    <t>http://www.worldbank.org/projects/P098915/gef-sino-singapore-tianjin-eco-city?lang=en</t>
  </si>
  <si>
    <t xml:space="preserve">China Energy Efficiency Promotion in Industry </t>
  </si>
  <si>
    <t>http://www.gefonline.org/projectDetailsSQL.cfm?projID=4109</t>
  </si>
  <si>
    <t>Sustainable Development in Poor Rural Communities</t>
  </si>
  <si>
    <t>http://www.worldbank.org/projects/P101844/sustainable-development-poor-rural-communities-gef?lang=en</t>
  </si>
  <si>
    <t>China Energy Efficiency Financing II</t>
  </si>
  <si>
    <t>http://www.worldbank.org/projects/P113766/china-energy-efficiency-financing-ii?lang=en</t>
  </si>
  <si>
    <t>Guangdong Green Freight Demonstration Project</t>
  </si>
  <si>
    <t>http://www.worldbank.org/projects/P119654/gef-guangdong-green-freight-demonstration-project?lang=en</t>
  </si>
  <si>
    <t>China Energy Efficiency Financing III</t>
  </si>
  <si>
    <t>http://www.worldbank.org/projects/P123239/china-energy-efficiency-financing-iii?lang=en</t>
  </si>
  <si>
    <t>http://www.gefonline.org/projectDetailsSQL.cfm?projID=2019</t>
  </si>
  <si>
    <t>Kureimat Solar Thermal Hybrid Project</t>
  </si>
  <si>
    <t>http://web.worldbank.org/external/projects/main?pagePK=64283627&amp;piPK=73230&amp;theSitePK=40941&amp;menuPK=228424&amp;Projectid=P050567</t>
  </si>
  <si>
    <t>Energy access project</t>
  </si>
  <si>
    <t>http://web.worldbank.org/external/projects/main?pagePK=64283627&amp;piPK=73230&amp;theSitePK=40941&amp;menuPK=228424&amp;Projectid=P077380</t>
  </si>
  <si>
    <t>Degradation</t>
  </si>
  <si>
    <t>Sustainable Land Management Program</t>
  </si>
  <si>
    <t>http://web.worldbank.org/external/projects/main?pagePK=64283627&amp;piPK=73230&amp;theSitePK=40941&amp;menuPK=228424&amp;Projectid=P090789</t>
  </si>
  <si>
    <t>Ghana Urban Transport</t>
  </si>
  <si>
    <t>http://www.worldbank.org/projects/P100619/ghana-urban-transport-project?lang=en</t>
  </si>
  <si>
    <t>Energy Development and Access Project (formerly) Development of Renewable Energy and Energy Efficiency</t>
  </si>
  <si>
    <t>http://www.worldbank.org/projects/P074191/ghana-energy-development-access-project?lang=en</t>
  </si>
  <si>
    <t>Electricity Sector Efficiency Improvement Project</t>
  </si>
  <si>
    <t>http://www-wds.worldbank.org/external/default/WDSContentServer/WDSP/IB/2008/04/30/000020953_20080430104649/Rendered/PDF/424510PAD0GEF1R20081000711.pdf</t>
  </si>
  <si>
    <t xml:space="preserve">Conservancy Adaptation Project </t>
  </si>
  <si>
    <t>http://www.gefonline.org/projectDetailsSQL.cfm?projID=3227</t>
  </si>
  <si>
    <t>Rural Infrastructure (Electrification Sector)</t>
  </si>
  <si>
    <t>http://www.worldbank.org/projects/P090113/rural-electrification-project?lang=en</t>
  </si>
  <si>
    <t>Coal Fired Generation Rehabilitation Project</t>
  </si>
  <si>
    <t>http://www.worldbank.org/projects/P100531/coal-fired-generation-rehabilitation?lang=en</t>
  </si>
  <si>
    <t>http://www.worldbank.org/projects/P110371/sustainable-urban-transport-project?lang=en</t>
  </si>
  <si>
    <t>Chiller Energy Efficiency Project - under the Programmatic Framework for Energy Efficiency</t>
  </si>
  <si>
    <t>http://www.worldbank.org/projects/P100584/chiller-energy-efficiency?lang=en</t>
  </si>
  <si>
    <t>Financing Energy Efficiency at Micro, Small and Medium Enterprises (MSMEs)</t>
  </si>
  <si>
    <t>http://www.worldbank.org/projects/P100530/india-financing-energy-efficiency-smes?lang=en</t>
  </si>
  <si>
    <t>Sustainable Rural Livelihoods and Security through Innovations in Land and Ecosystem Mgmt</t>
  </si>
  <si>
    <t>http://web.worldbank.org/external/projects/main?pagePK=64283627&amp;piPK=73230&amp;theSitePK=40941&amp;menuPK=228424&amp;Projectid=P112060</t>
  </si>
  <si>
    <t>Promotion of a Wind Power Market</t>
  </si>
  <si>
    <t>http://www.worldbank.org/projects/P093201/promotion-wind-power-market?lang=en</t>
  </si>
  <si>
    <t>Biodiversity</t>
  </si>
  <si>
    <t>Integrated Ecosystem Management in the Jordan Rift Valley</t>
  </si>
  <si>
    <t>http://web.worldbank.org/external/projects/main?pagePK=64283627&amp;piPK=73230&amp;theSitePK=40941&amp;menuPK=228424&amp;Projectid=P075534</t>
  </si>
  <si>
    <t>Adaptation to Climate Change in Arid Lands (KACCAL)</t>
  </si>
  <si>
    <t>http://www.worldbank.org/projects/P091979/kenya-adaptation-climate-change-arid-semi-arid-lands-kaccal?lang=en</t>
  </si>
  <si>
    <t>LDCF</t>
  </si>
  <si>
    <t>Increasing Resilience to Climate Variability and Hazards</t>
  </si>
  <si>
    <t>http://www.worldbank.org/projects/P112615/kiribati-adaptation-phase-iii-ldcf?lang=en</t>
  </si>
  <si>
    <t>Rural Electrification Phase I Project of the Rural Electrification (APL) Program</t>
  </si>
  <si>
    <t>http://web.worldbank.org/external/projects/main?pagePK=64283627&amp;piPK=73230&amp;theSitePK=40941&amp;menuPK=228424&amp;Projectid=P075531</t>
  </si>
  <si>
    <t>Rural Electrification Phase II</t>
  </si>
  <si>
    <t>http://www.worldbank.org/projects/P117177/gef-project-lao-rural-electrification-phase-ii-project?lang=en</t>
  </si>
  <si>
    <t>Environmental Services Project</t>
  </si>
  <si>
    <t>http://web.worldbank.org/external/projects/main?pagePK=64283627&amp;piPK=73230&amp;theSitePK=40941&amp;menuPK=228424&amp;Projectid=P087038</t>
  </si>
  <si>
    <t>Integrated Energy Services for Small Localities of Rural Mexico</t>
  </si>
  <si>
    <t>http://www.worldbank.org/projects/P088996/mexico-crl-integrated-energy-services?lang=en</t>
  </si>
  <si>
    <t>Large-scale Renewable Energy Development Project</t>
  </si>
  <si>
    <t>http://web.worldbank.org/external/projects/main?pagePK=64283627&amp;piPK=73230&amp;theSitePK=40941&amp;menuPK=228424&amp;Projectid=P077717</t>
  </si>
  <si>
    <t xml:space="preserve">Mexico Rural Development </t>
  </si>
  <si>
    <t>http://www.gefonline.org/projectDetailsSQL.cfm?projID=3537</t>
  </si>
  <si>
    <t xml:space="preserve">Adaptation to Climate Change Impacts on the Coastal Wetlands </t>
  </si>
  <si>
    <t>http://www.worldbank.org/projects/P100438/adaptation-climate-change-impacts-coastal-wetlands-gulf-mexico?lang=en</t>
  </si>
  <si>
    <t>Lighting and Appliances Efficiency Project</t>
  </si>
  <si>
    <t>http://www.worldbank.org/projects/P120654/mx-gef-efficient-lighting-appliances?lang=en</t>
  </si>
  <si>
    <t xml:space="preserve">Renewable Energy and Rural Electricity Access </t>
  </si>
  <si>
    <t>http://www.gefonline.org/projectDetailsSQL.cfm?projID=2947</t>
  </si>
  <si>
    <t>Integrated Solar combined cycle power project</t>
  </si>
  <si>
    <t>http://web.worldbank.org/external/projects/main?pagePK=64283627&amp;piPK=73230&amp;theSitePK=40941&amp;menuPK=228424&amp;Projectid=P041396</t>
  </si>
  <si>
    <t>http://www.worldbank.org/projects/P117081/integrating-climate-change-implementation-plan-maroc-vert?lang=en</t>
  </si>
  <si>
    <t>Market-Led Smallholder Development in the Zambezi Valley</t>
  </si>
  <si>
    <t>http://web.worldbank.org/external/projects/main?pagePK=64283627&amp;piPK=73230&amp;theSitePK=40941&amp;menuPK=228424&amp;Projectid=P098040</t>
  </si>
  <si>
    <t xml:space="preserve">Nigeria Urban Transport </t>
  </si>
  <si>
    <t>http://www.gefonline.org/projectDetailsSQL.cfm?projID=3827</t>
  </si>
  <si>
    <t>http://www.worldbank.org/projects/P112956/lagos-urban-transport-project-2?lang=en</t>
  </si>
  <si>
    <t xml:space="preserve">Rural Electrification </t>
  </si>
  <si>
    <t>http://www.gefonline.org/projectDetailsSQL.cfm?projID=2607</t>
  </si>
  <si>
    <t>http://www.worldbank.org/projects/P090116/pe-rural-electrification?lang=en</t>
  </si>
  <si>
    <t xml:space="preserve">Philippines Sustainable Energy Finance Program </t>
  </si>
  <si>
    <t>Guarantee</t>
  </si>
  <si>
    <t>http://www.gefonline.org/projectDetailsSQL.cfm?projID=2108</t>
  </si>
  <si>
    <t>http://www.ifc.org/ifcext/spiwebsite1.nsf/ProjectDisplay/SPI_DP507694</t>
  </si>
  <si>
    <t xml:space="preserve">Climate Change Adaptation Project, Phase I </t>
  </si>
  <si>
    <t>http://www.gefonline.org/projectDetailsSQL.cfm?projID=3243</t>
  </si>
  <si>
    <t>http://search.worldbank.org/projects?qterm=philippines+adaptation</t>
  </si>
  <si>
    <t>Chiller Energy Efficiency Project</t>
  </si>
  <si>
    <t>http://search.worldbank.org/projects?qterm=philippines+chiller+&amp;projname=&amp;id=</t>
  </si>
  <si>
    <t>Sustainable Energy Development Project (SEDP)</t>
  </si>
  <si>
    <t>http://www.thegef.org/gef/project_detail?projID=2918</t>
  </si>
  <si>
    <t>http://www.worldbank.org/projects/P097818/rw-sustainable-energy-development-project-gef?lang=en</t>
  </si>
  <si>
    <t>Sao Tome and Principe Adaptation to Climate Change</t>
  </si>
  <si>
    <t>http://www.thegef.org/gef/project_detail?projID=4018</t>
  </si>
  <si>
    <t>http://www.worldbank.org/projects/P111669/sao-tome-adaptation-climate-change?lang=en</t>
  </si>
  <si>
    <t xml:space="preserve">Renewable Energy Market Transformation </t>
  </si>
  <si>
    <t>http://www.gefonline.org/projectDetailsSQL.cfm?projID=1894</t>
  </si>
  <si>
    <t>http://www.worldbank.org/projects/P073322/renewable-energy-market-transformation?lang=en</t>
  </si>
  <si>
    <t xml:space="preserve">Portfolio Approach to Distributed Generation Opportunity (PADGO) (Phase 1) </t>
  </si>
  <si>
    <t>IFC loan</t>
  </si>
  <si>
    <t>http://www.gefonline.org/projectDetailsSQL.cfm?projID=2996</t>
  </si>
  <si>
    <t xml:space="preserve">Tanzania Energy Development and Access Project </t>
  </si>
  <si>
    <t>http://www.gefonline.org/projectDetailsSQL.cfm?projID=2903</t>
  </si>
  <si>
    <t>http://www.worldbank.org/projects/P101645/tz-energy-development-access-expansion?lang=en</t>
  </si>
  <si>
    <t>Tunisia Second Natural Resources Management Project</t>
  </si>
  <si>
    <t>http://web.worldbank.org/external/projects/main?pagePK=64283627&amp;piPK=73230&amp;theSitePK=40941&amp;menuPK=228424&amp;Projectid=P086660</t>
  </si>
  <si>
    <t>http://www.thegef.org/gef/project_detail?projID=3669</t>
  </si>
  <si>
    <t>Energy for Rural Transformation APL-2</t>
  </si>
  <si>
    <t>http://web.worldbank.org/external/projects/main?pagePK=64283627&amp;piPK=73230&amp;theSitePK=40941&amp;menuPK=228424&amp;Projectid=P112340</t>
  </si>
  <si>
    <t>http://www.thegef.org/gef/project_detail?projID=3892</t>
  </si>
  <si>
    <t>Uganda Sustainable Land Management Country Program</t>
  </si>
  <si>
    <t>http://web.worldbank.org/external/projects/main?pagePK=64283627&amp;piPK=73230&amp;theSitePK=40941&amp;menuPK=228424&amp;Projectid=P108886</t>
  </si>
  <si>
    <t>http://www.thegef.org/gef/project_detail?projID=3392</t>
  </si>
  <si>
    <t>Integrated Ecosystem and Natural Resources Management</t>
  </si>
  <si>
    <t>http://web.worldbank.org/external/projects/main?pagePK=64283627&amp;piPK=73230&amp;theSitePK=40941&amp;menuPK=228424&amp;Projectid=P077676</t>
  </si>
  <si>
    <t>http://www.thegef.org/gef/project_detail?projID=1538</t>
  </si>
  <si>
    <t xml:space="preserve">Hanoi Urban Transport Development </t>
  </si>
  <si>
    <t>http://www.gefonline.org/projectDetailsSQL.cfm?projID=2368</t>
  </si>
  <si>
    <t>Vietnam Clean Production and Energy Efficiency Project</t>
  </si>
  <si>
    <t>http://www.thegef.org/gef/project_detail?projID=3972</t>
  </si>
  <si>
    <t>MENARID - Adaptation to Climate Change Using Agrobiodiversity Resources in the Rainfed Highlands of Yemen</t>
  </si>
  <si>
    <t>http://www.thegef.org/gef/sites/thegef.org/files/documents/document/03-29-2010%20ID%203267-%20Council%20Letter.pdf</t>
  </si>
  <si>
    <t xml:space="preserve">Increased Access to Electricity Services </t>
  </si>
  <si>
    <t>http://www.gefonline.org/projectDetailsSQL.cfm?projID=1607</t>
  </si>
  <si>
    <t>Instrument Guaranteed</t>
  </si>
  <si>
    <t>Originator</t>
  </si>
  <si>
    <t>Bujagali Energy Ltd.</t>
  </si>
  <si>
    <t>2007</t>
  </si>
  <si>
    <t>B</t>
  </si>
  <si>
    <t>Hydroelectric</t>
  </si>
  <si>
    <t>http://www.miga.org/projects/index.cfm?pid=723</t>
  </si>
  <si>
    <t>World Power Holdings s.a.r.l.</t>
  </si>
  <si>
    <t>Active</t>
  </si>
  <si>
    <t>Companhia Mozambique de Gasuduto SARL (CMG)</t>
  </si>
  <si>
    <t>V, I, E</t>
  </si>
  <si>
    <t>Oil &amp; Gas</t>
  </si>
  <si>
    <t>http://www.miga.org/projects/index.cfm?pid=715</t>
  </si>
  <si>
    <t>Guarantee &amp; Debt</t>
  </si>
  <si>
    <t>Standard Bank of South Africa Ltd</t>
  </si>
  <si>
    <t>Hydelec Madagascar S.A.</t>
  </si>
  <si>
    <t>2008</t>
  </si>
  <si>
    <t>http://www.miga.org/projects/index.cfm?pid=751</t>
  </si>
  <si>
    <t>Debt &amp; Equity</t>
  </si>
  <si>
    <t>Energy Engineering Investment Ltd</t>
  </si>
  <si>
    <t>Kadikoy-Kartal-Kaynarca Metro Project</t>
  </si>
  <si>
    <t>S</t>
  </si>
  <si>
    <t>Public transport</t>
  </si>
  <si>
    <t>http://www.miga.org/projects/index.cfm?pid=860</t>
  </si>
  <si>
    <t>WestLB AG</t>
  </si>
  <si>
    <t>Kivuwatt</t>
  </si>
  <si>
    <t>Methane power plant</t>
  </si>
  <si>
    <t>http://www.miga.org/projects/index.cfm?pid=895</t>
  </si>
  <si>
    <t>KivuWatt Holdings</t>
  </si>
  <si>
    <t>Not active</t>
  </si>
  <si>
    <t>Panama Metro</t>
  </si>
  <si>
    <t>http://www.miga.org/projects/index.cfm?pid=908</t>
  </si>
  <si>
    <t>Citibank NA</t>
  </si>
  <si>
    <t>West African Gas Pipeline Company Ltd.,</t>
  </si>
  <si>
    <t>2005</t>
  </si>
  <si>
    <t>Natural gas pipeline</t>
  </si>
  <si>
    <t>http://www.miga.org/projects/index.cfm?pid=636</t>
  </si>
  <si>
    <t>West African Gas Pipeline Company Ltd</t>
  </si>
  <si>
    <t>Transportation</t>
  </si>
  <si>
    <t>http://www.miga.org/projects/index.cfm?pid=854</t>
  </si>
  <si>
    <t>Istanbul Branch # WestLB</t>
  </si>
  <si>
    <t>Not Active</t>
  </si>
  <si>
    <t>OrPower 4, Inc.</t>
  </si>
  <si>
    <t>Geothermal power</t>
  </si>
  <si>
    <t>http://www.miga.org/projects/index.cfm?pid=732</t>
  </si>
  <si>
    <t>Ormat Holding Corporation</t>
  </si>
  <si>
    <t>Autopistas del Sol S.A.</t>
  </si>
  <si>
    <t>I, E, V, B</t>
  </si>
  <si>
    <t>Toll road</t>
  </si>
  <si>
    <t>http://www.miga.org/projects/index.cfm?pid=738</t>
  </si>
  <si>
    <t>Beijing Rohrueck Mobile Garbage Bins Co. Ltd.</t>
  </si>
  <si>
    <t>E</t>
  </si>
  <si>
    <t>http://www.miga.org/projects/index.cfm?pid=718</t>
  </si>
  <si>
    <t>Beijing Gaoantun Waste to Energy Co. Ltd.</t>
  </si>
  <si>
    <t>Waste to energy</t>
  </si>
  <si>
    <t>http://www.miga.org/projects/index.cfm?pid=720</t>
  </si>
  <si>
    <t>Golden State Waste Management Corporation</t>
  </si>
  <si>
    <t>Autopistas del Nordeste C. Por. A.</t>
  </si>
  <si>
    <t>http://www.miga.org/projects/index.cfm?pid=663</t>
  </si>
  <si>
    <t>BioEnergia S.A.</t>
  </si>
  <si>
    <t>B, V, E</t>
  </si>
  <si>
    <t>http://www.miga.org/projects/index.cfm?pid=671</t>
  </si>
  <si>
    <t>Biothermica Energy Inc.</t>
  </si>
  <si>
    <t>IDB</t>
  </si>
  <si>
    <t>Mechanism for Voluntary Mitigation of Greenhouse Gas Emissions in Colombia</t>
  </si>
  <si>
    <t>GEF Grant</t>
  </si>
  <si>
    <t>http://www.thegef.org/gef/sites/thegef.org/files/gef_prj_docs/GEFProjectDocuments/Climate%20Change/Colombia%20-%20%284135%29%20-%20Mechanism%20for%20Voluntary%20Mitigation%20of%20Greenhouse%20G/GEF%20ID%204135_Voluntary_Markets%20_Clean__102709.pdf</t>
  </si>
  <si>
    <t>Financial Assistance</t>
  </si>
  <si>
    <t>Catalytic Investments for Geothermal Power</t>
  </si>
  <si>
    <t>http://www.thegef.org/gef/project_detail?projID=4138</t>
  </si>
  <si>
    <t>www.thegef.org/gef/sites/thegef.org/files/gef_prj_docs/GEFProjectDocuments/Climate%20Change/Colombia%20-%20(4138)%20-%20Catalytic%20Investments%20for%20Geothermal%20Power/4138%202009-11-13%20PIF_CLEAN.doc</t>
  </si>
  <si>
    <t>Technical Assistance</t>
  </si>
  <si>
    <t>Encouraging the Establishment and Consolidation of an Energy Service Market in Chile</t>
  </si>
  <si>
    <t>http://www.thegef.org/gef/project_detail?projID=4176</t>
  </si>
  <si>
    <t>http://www.thegef.org/gef/sites/thegef.org/files/gef_prj_docs/GEFProjectDocuments/Climate%20Change/Chile%20-%20%284176%29%20-%20ENCOURAGING%20THE%20SETTING%20UP%20AND%20CONSOLIDATION%20OF%20AN/11-23-09%20-%20ID4176%20-PIF%20-FSP.pdf</t>
  </si>
  <si>
    <t>Promoting and Strengthening an Energy Efficiency Market in the Industry Sector</t>
  </si>
  <si>
    <t>http://www.thegef.org/gef/project_detail?projID=3599</t>
  </si>
  <si>
    <t>www.thegef.org/gef/sites/thegef.org/files/gef_prj_docs/GEFProjectDocuments/Climate%20Change/Chile%20-%20Development%20of%20Energy%20Efficiency%20Measures/CH-X1002%20EE%20PIF%20Feb%2014th%20081.doc</t>
  </si>
  <si>
    <t>EBRD</t>
  </si>
  <si>
    <t>Creating Markets for Renewable Power in Ukraine</t>
  </si>
  <si>
    <t>http://www.thegef.org/gef/project_detail?projID=3535</t>
  </si>
  <si>
    <t>www.thegef.org/gef/sites/thegef.org/files/gef_prj_docs/GEFProjectDocuments/Climate%20Change/Ukraine%20-%20Creating%20Markets%20for%20Renewable%20Power/11-30-07%20ID3535%20PIF%20document.doc</t>
  </si>
  <si>
    <t>http://www.thegef.org/gef/project_list?keyword=&amp;countryCode=all&amp;focalAreaCode=C&amp;agencyCode=EBRD&amp;projectType=FP&amp;fundingSource=all&amp;approvalFYFrom=2004&amp;approvalFYTo=2012&amp;ltgt=lt&amp;ltgtAmt=&amp;op=Search&amp;form_build_id=form-0973cf39426a5b23466fe330836f4bb6&amp;form_id=prjsearch_searchfrm</t>
  </si>
  <si>
    <t>www.thegef.org/gef/sites/thegef.org/files/gef_prj_docs/GEFProjectDocuments/Climate%20Change/Russian%20Federation%20-%20Improving%20Efficiency%20in%20Public%20Buildings/EBRD%20PIF%20EE%20in%20Public%20Buildings%20-%20Russia%20v2.doc</t>
  </si>
  <si>
    <t>RUS Market Transformation Programme on Energy Efficiency in GHG-Intensive Industries in Russia</t>
  </si>
  <si>
    <t>http://www.thegef.org/gef/project_detail?projID=3593</t>
  </si>
  <si>
    <t>www.thegef.org/gef/sites/thegef.org/files/gef_prj_docs/GEFProjectDocuments/Climate%20Change/Russian%20Federation%20-%20Market%20Transformation%20Programme%20in%20EE%20in%20GHG-intensive%20Industries/PIFEBRDUNIDORussiaIEE%20v2.doc</t>
  </si>
  <si>
    <t>Financing Public Building Efficiency</t>
  </si>
  <si>
    <t>http://www.thegef.org/gef/project_detail?projID=4009</t>
  </si>
  <si>
    <t>www.thegef.org/gef/sites/thegef.org/files/gef_prj_docs/GEFProjectDocuments/Climate%20Change/Romania%20-%20(4009)%20-%20Financing%20Public%20Building%20Efficiency/EBRD%20PPG%20EE%20in%20Public%20Buildings%20-%20Romania%20v3%20040909.doc</t>
  </si>
  <si>
    <t>RUS Improving Urban Housing Efficiency in the Russian Federation</t>
  </si>
  <si>
    <t>http://www.thegef.org/gef/project_detail?projID=3597</t>
  </si>
  <si>
    <t>www.thegef.org/gef/sites/thegef.org/files/gef_prj_docs/GEFProjectDocuments/Climate%20Change/Russian%20Federation%20-%20Improving%20Urban%20Housing%20Efficiency/EBRD%20PIF%20EE%20in%20Urban%20Housing%20-%20Russia%20v2.doc</t>
  </si>
  <si>
    <t>ADB</t>
  </si>
  <si>
    <t>Kathmandu Sustainable Urban Transport (SUT) Project</t>
  </si>
  <si>
    <t>http://www.thegef.org/gef/project_detail?projID=4130</t>
  </si>
  <si>
    <t>http://www.adb.org/projects/44058-013/details</t>
  </si>
  <si>
    <t>Integrated Renewable Biomass Energy Development Project</t>
  </si>
  <si>
    <t>Energy</t>
  </si>
  <si>
    <t>http://www.thegef.org/gef/project_detail?projID=3744</t>
  </si>
  <si>
    <t>Strategic public transport systems</t>
  </si>
  <si>
    <t>Sustainable energy: Railways</t>
  </si>
  <si>
    <t>Waste management framework</t>
  </si>
  <si>
    <t>District heating modernization framework</t>
  </si>
  <si>
    <t>http://www.climateinvestmentfunds.org/cifnet/?q=country-program-info/mexicos-ctf-programming</t>
  </si>
  <si>
    <t>Renewable energy 3</t>
  </si>
  <si>
    <t>Private sector energy efficiency, 1</t>
  </si>
  <si>
    <t>Public-private renewable energy</t>
  </si>
  <si>
    <t>http://idbdocs.iadb.org/wsdocs/getdocument.aspx?docnum=2227565</t>
  </si>
  <si>
    <t>AfDB/IBRD</t>
  </si>
  <si>
    <t>One wind energy plan</t>
  </si>
  <si>
    <t>http://www.climateinvestmentfunds.org/cifnet/?q=country-program-info/philippines-ctf-programming</t>
  </si>
  <si>
    <t>Renewable energy accelerator</t>
  </si>
  <si>
    <t>IFC/AfDB</t>
  </si>
  <si>
    <t>Energy efficiency</t>
  </si>
  <si>
    <t>http://www.climateinvestmentfunds.org/cifnet/?q=country-program-info/south-africas-ctf-programming</t>
  </si>
  <si>
    <t>Sustainable energy acceleration</t>
  </si>
  <si>
    <t>Sustainable Energy Finance</t>
  </si>
  <si>
    <t>http://www.climateinvestmentfunds.org/cifnet/?q=country-program-info/thailands-ctf-programming</t>
  </si>
  <si>
    <t>Renewable Energy Accelerator</t>
  </si>
  <si>
    <t>http://www.climateinvestmentfunds.org/cifnet/?q=country-program-info/turkeys-ctf-programming</t>
  </si>
  <si>
    <t>Private Sector Sustainable Energy Financing Facility</t>
  </si>
  <si>
    <t>Commercializing Sustainable Energy Finance</t>
  </si>
  <si>
    <t>Renewables Direct Lending Facility</t>
  </si>
  <si>
    <t>http://www.climateinvestmentfunds.org/cifnet/?q=country-program-info/vietnams-ctf-programming</t>
  </si>
  <si>
    <t>IFC/IDB</t>
  </si>
  <si>
    <t>http://www.ifc.org/ifcext/spiwebsite1.nsf/ProjectDisplay/SPI_DP30121, http://www.iadb.org/en/projects/project-description-title,1303.html?id=CO-L1104</t>
  </si>
  <si>
    <t>http://www.climateinvestmentfunds.org/cif/sites/climateinvestmentfunds.org/files/Colombia%20Strategic_Public_Transportation_Systems__Program-PID.pdf, http://www.iadb.org/en/projects/project-description-title,1303.html?id=CO-L1091</t>
  </si>
  <si>
    <t>http://web.worldbank.org/external/projects/main?pagePK=51351038&amp;piPK=51351152&amp;theSitePK=40941&amp;projid=P113416, http://www.climateinvestmentfunds.org/cifnet/?q=country-program-info/egypts-ctf-programming</t>
  </si>
  <si>
    <t>http://web.worldbank.org/external/projects/main?pagePK=51351038&amp;piPK=51351152&amp;theSitePK=40941&amp;projid=P113078, http://www.climateinvestmentfunds.org/cifnet/?q=country-program-info/indonesias-ctf-programming</t>
  </si>
  <si>
    <t>http://www.ebrd.com/english/pages/project/psd/2011/42784.shtml, http://www.climateinvestmentfunds.org/cifnet/?q=country-program-info/kazakhstans-ctf-programming</t>
  </si>
  <si>
    <t>CTF</t>
  </si>
  <si>
    <t>http://www.ebrd.com/english/pages/project/psd/2011/41845.shtml, http://www.climateinvestmentfunds.org/cifnet/?q=country-program-info/kazakhstans-ctf-programming</t>
  </si>
  <si>
    <t>http://www.ebrd.com/english/pages/project/psd/2010/42277.shtml, http://www.climateinvestmentfunds.org/cifnet/?q=country-program-info/kazakhstans-ctf-programming</t>
  </si>
  <si>
    <t>http://www.ifc.org/ifcext/spiwebsite1.nsf/ProjectDisplay/SPI_DP28070, http://www.climateinvestmentfunds.org/cifnet/?q=country-program-info/mexicos-ctf-programming</t>
  </si>
  <si>
    <t>https://www.climateinvestmentfunds.org/cif/sites/climateinvestmentfunds.org/files/Mexico%20Renewable%20Energy%20Program-Proposal%20III-final%20r2.pdf, http://www.iadb.org/en/projects/project-description-title,1303.html?id=ME-L1109</t>
  </si>
  <si>
    <t>http://web.worldbank.org/external/projects/main?pagePK=64283627&amp;piPK=73230&amp;theSitePK=40941&amp;menuPK=228424&amp;Projectid=P122028, http://www.climateinvestmentfunds.org/cifnet/country-program-info/mena-regions-ctf-programming</t>
  </si>
  <si>
    <t>http://www.climateinvestmentfunds.org/cifnet/?q=country-program-info/moroccos-ctf-programming, http://www.climateinvestmentfunds.org/cif/sites/climateinvestmentfunds.org/files/Morocco_One_Wind_Energy_Plan_appraisal_document.pdf</t>
  </si>
  <si>
    <t>http://web.worldbank.org/external/projects/main?pagePK=64283627&amp;piPK=73230&amp;theSitePK=40941&amp;menuPK=228424&amp;Projectid=P122329, http://www.climateinvestmentfunds.org/cifnet/?q=country-program-info/south-africas-ctf-programming</t>
  </si>
  <si>
    <t>http://web.worldbank.org/external/projects/main?projid=P112578&amp;theSitePK=40941&amp;piPK=51351143&amp;pagePK=51351001&amp;menuPK=51351213&amp;Type=Overview, http://www.climateinvestmentfunds.org/cifnet/?q=country-program-info/turkeys-ctf-programming</t>
  </si>
  <si>
    <t>http://www.climateinvestmentfunds.org/cifnet/?q=country-program-info/turkeys-ctf-programming, http://www.ebrd.com/pages/project/psd/2009/40300.shtml</t>
  </si>
  <si>
    <t>http://www.climateinvestmentfunds.org/cifnet/?q=country-program-info/ukraines-ctf-programming, http://www.ebrd.com/pages/project/psd/2009/39850.shtml</t>
  </si>
  <si>
    <t>http://www.worldbank.org/projects/P098654/thermal-power-efficiency?lang=en</t>
  </si>
  <si>
    <t>Total</t>
  </si>
  <si>
    <t xml:space="preserve">Agriculture, fishing and forestry </t>
  </si>
  <si>
    <t>Energy and Mining- EE</t>
  </si>
  <si>
    <t>Energy and mining- EE</t>
  </si>
  <si>
    <t>Energy and mining- RE</t>
  </si>
  <si>
    <t>Energy and Mining- RE</t>
  </si>
  <si>
    <t xml:space="preserve">Water, sanitation, flood protection </t>
  </si>
  <si>
    <t>Carbon credits</t>
  </si>
  <si>
    <t>Energy and mining-other</t>
  </si>
  <si>
    <t>Energy and mining - re</t>
  </si>
  <si>
    <t>E, V, B, I</t>
  </si>
  <si>
    <t>27.5?</t>
  </si>
  <si>
    <t>First Programmatic DPL for Sustainable Environmental Management</t>
  </si>
  <si>
    <t>Adaptation to Climate Change in the Water Sector DPL</t>
  </si>
  <si>
    <t>Project Finance</t>
  </si>
  <si>
    <t>Solid waste treatment</t>
  </si>
  <si>
    <t xml:space="preserve">FCC Construcción S.A., Itinere Infraestructura S.A. </t>
  </si>
  <si>
    <t>Organizacion de Ingenieria Internacional S.A.</t>
  </si>
  <si>
    <t>Multifocal</t>
  </si>
  <si>
    <t>Climate change</t>
  </si>
  <si>
    <t>Rio de Janeiro Sustainable Integrated Ecosystem Managemen</t>
  </si>
  <si>
    <t>Integrated National Adaptation Plan: High Mountain Ecosystems, Caribbean Insular Areas and Human Health</t>
  </si>
  <si>
    <t>Integrating Climate Change in Development Planning and Disaster Prevention to Increase Resilience</t>
  </si>
  <si>
    <t>Improving Efficiency in Public Buildings - under the Energy Efficiency Umbrella Program</t>
  </si>
  <si>
    <t>Agency Approval date</t>
  </si>
  <si>
    <t>WBG Arm</t>
  </si>
  <si>
    <t>Project Approval Date</t>
  </si>
  <si>
    <t>WBG Money ($MM)</t>
  </si>
  <si>
    <t>Recipient Govt Money ($MM)</t>
  </si>
  <si>
    <t>Private Sector Money ($MM)</t>
  </si>
  <si>
    <t>Primary Financing Instrument</t>
  </si>
  <si>
    <t>Secondary Financing  Instrument</t>
  </si>
  <si>
    <t>Geographic Region</t>
  </si>
  <si>
    <t>IFC Money ($MM)</t>
  </si>
  <si>
    <t>Secondary Financing Instrument</t>
  </si>
  <si>
    <t>Guarantee Duration (years)</t>
  </si>
  <si>
    <t>Guaranteed Amount ($MM)</t>
  </si>
  <si>
    <t>Project Status</t>
  </si>
  <si>
    <t>Additional Details</t>
  </si>
  <si>
    <t>Fund</t>
  </si>
  <si>
    <t>Principal Focal Area</t>
  </si>
  <si>
    <t>Agency Money ($MM)</t>
  </si>
  <si>
    <t>GEF Money ($MM)</t>
  </si>
  <si>
    <t>CTF Approval Date</t>
  </si>
  <si>
    <t>Agency Approval Date</t>
  </si>
  <si>
    <t>CTF Money ($MM)</t>
  </si>
  <si>
    <t>Other Sources ($MM)</t>
  </si>
  <si>
    <t>Risks Covered*</t>
  </si>
  <si>
    <t>B: Breach of contract</t>
  </si>
  <si>
    <t>E: Expropriation</t>
  </si>
  <si>
    <t>I: Inconvertibility of currency</t>
  </si>
  <si>
    <t>S: Non-honoring of sovereign financial obligations</t>
  </si>
  <si>
    <t>V: Violence, civil war, etc</t>
  </si>
  <si>
    <t>* Note: Risks covered include</t>
  </si>
  <si>
    <t>Argentina</t>
  </si>
  <si>
    <t>Armenia</t>
  </si>
  <si>
    <t>Belarus</t>
  </si>
  <si>
    <t>Brazil</t>
  </si>
  <si>
    <t>Burkina Faso</t>
  </si>
  <si>
    <t>China</t>
  </si>
  <si>
    <t>Colombia</t>
  </si>
  <si>
    <t>Ghana</t>
  </si>
  <si>
    <t>India</t>
  </si>
  <si>
    <t>Indonesia</t>
  </si>
  <si>
    <t>Lao</t>
  </si>
  <si>
    <t>Maldives</t>
  </si>
  <si>
    <t>Mexico</t>
  </si>
  <si>
    <t>Morocco</t>
  </si>
  <si>
    <t>Poland</t>
  </si>
  <si>
    <t>Tajikistan</t>
  </si>
  <si>
    <t>Timor Leste</t>
  </si>
  <si>
    <t>Tunisia</t>
  </si>
  <si>
    <t>Turkey</t>
  </si>
  <si>
    <t>Uruguay</t>
  </si>
  <si>
    <t>Uzbekistan</t>
  </si>
  <si>
    <t>Vietnam</t>
  </si>
  <si>
    <t>Yemen</t>
  </si>
  <si>
    <t>Country</t>
  </si>
  <si>
    <t>Chile</t>
  </si>
  <si>
    <t>Dominican republic</t>
  </si>
  <si>
    <t>Honduras</t>
  </si>
  <si>
    <t>Hong Kong</t>
  </si>
  <si>
    <t>Jordan</t>
  </si>
  <si>
    <t>Laos</t>
  </si>
  <si>
    <t>Nicaragua</t>
  </si>
  <si>
    <t>Pakistan</t>
  </si>
  <si>
    <t>Panama</t>
  </si>
  <si>
    <t>Peru</t>
  </si>
  <si>
    <t>Philippines</t>
  </si>
  <si>
    <t>Romania</t>
  </si>
  <si>
    <t>Russia</t>
  </si>
  <si>
    <t>South Africa</t>
  </si>
  <si>
    <t>Thailand</t>
  </si>
  <si>
    <t>Uganda</t>
  </si>
  <si>
    <t>Mozambique</t>
  </si>
  <si>
    <t>Madagascar</t>
  </si>
  <si>
    <t>Rwanda</t>
  </si>
  <si>
    <t>Kenya</t>
  </si>
  <si>
    <t>Costa Rica</t>
  </si>
  <si>
    <t>Dominican Republic</t>
  </si>
  <si>
    <t>El Salvador</t>
  </si>
  <si>
    <t>Albania</t>
  </si>
  <si>
    <t>Benin</t>
  </si>
  <si>
    <t>Bulgaria</t>
  </si>
  <si>
    <t>Egypt</t>
  </si>
  <si>
    <t>Ethiopia</t>
  </si>
  <si>
    <t>Guinea</t>
  </si>
  <si>
    <t>Guyana</t>
  </si>
  <si>
    <t>Kiribati</t>
  </si>
  <si>
    <t>Lao PDR</t>
  </si>
  <si>
    <t>Mongolia</t>
  </si>
  <si>
    <t>Nigeria</t>
  </si>
  <si>
    <t>Sri Lanka</t>
  </si>
  <si>
    <t>Tanzania</t>
  </si>
  <si>
    <t>Zambia</t>
  </si>
  <si>
    <t>Columbia</t>
  </si>
  <si>
    <t>Ukraine</t>
  </si>
  <si>
    <t>Nepal</t>
  </si>
  <si>
    <t>Sao Tome</t>
  </si>
  <si>
    <t>Kazakhstan</t>
  </si>
  <si>
    <t>Link 2</t>
  </si>
  <si>
    <t>Otogar-Bagcilar-Ikitelli-Olimpic Village Metro Project</t>
  </si>
  <si>
    <t xml:space="preserve"> </t>
  </si>
  <si>
    <t>Link 1</t>
  </si>
  <si>
    <t xml:space="preserve">Disclaimer: World Resources Institute working papers contain preliminary research, analysis, findings, and reccommendations.   </t>
  </si>
  <si>
    <t xml:space="preserve">They are circulated to stimulate timely discussion and critical feedback and to influence ongoing debate on emerging issues. </t>
  </si>
  <si>
    <t>Most working papers are eventually published in another form and their content may be revised</t>
  </si>
  <si>
    <t>Public Financing Instruments used to Leverage Private Capital for Climate-Relevant Investment: Focus on Multilateral Agencies</t>
  </si>
  <si>
    <t>Available at http://www.wri.org/publication/public-finance-instruments-to-leverage-private-capital-for-climate-investment</t>
  </si>
  <si>
    <t xml:space="preserve">World Resources Institute Data File </t>
  </si>
  <si>
    <t>These data do not represent the entirety of these institutions' activities; please refer to accompanying methodology document.</t>
  </si>
  <si>
    <t>February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</si>
</sst>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&quot;$&quot;#,##0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3" tint="0.39997558519241921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3" tint="0.39997558519241921"/>
      <name val="Cambria"/>
      <family val="1"/>
      <scheme val="major"/>
    </font>
    <font>
      <b/>
      <u/>
      <sz val="10"/>
      <name val="Cambria"/>
      <family val="1"/>
      <scheme val="major"/>
    </font>
    <font>
      <i/>
      <sz val="10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color rgb="FF777777"/>
      <name val="Cambria"/>
      <family val="1"/>
      <scheme val="major"/>
    </font>
    <font>
      <sz val="20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44" fontId="10" fillId="3" borderId="3" xfId="1" applyFont="1" applyFill="1" applyBorder="1" applyAlignment="1">
      <alignment vertical="top"/>
    </xf>
    <xf numFmtId="44" fontId="10" fillId="3" borderId="4" xfId="1" applyFont="1" applyFill="1" applyBorder="1" applyAlignment="1">
      <alignment horizontal="right" vertical="top"/>
    </xf>
    <xf numFmtId="44" fontId="10" fillId="3" borderId="4" xfId="1" applyFont="1" applyFill="1" applyBorder="1" applyAlignment="1">
      <alignment vertical="top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164" fontId="10" fillId="3" borderId="4" xfId="0" applyNumberFormat="1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164" fontId="6" fillId="3" borderId="4" xfId="0" applyNumberFormat="1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/>
    </xf>
    <xf numFmtId="44" fontId="10" fillId="3" borderId="4" xfId="1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15" fontId="8" fillId="4" borderId="0" xfId="0" applyNumberFormat="1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15" fontId="7" fillId="4" borderId="0" xfId="0" applyNumberFormat="1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horizontal="left" vertical="top"/>
    </xf>
    <xf numFmtId="49" fontId="7" fillId="4" borderId="0" xfId="0" applyNumberFormat="1" applyFont="1" applyFill="1" applyBorder="1" applyAlignment="1">
      <alignment horizontal="left" vertical="top" wrapText="1"/>
    </xf>
    <xf numFmtId="15" fontId="7" fillId="4" borderId="0" xfId="0" applyNumberFormat="1" applyFont="1" applyFill="1" applyBorder="1" applyAlignment="1">
      <alignment horizontal="left" vertical="top"/>
    </xf>
    <xf numFmtId="0" fontId="15" fillId="4" borderId="0" xfId="0" applyNumberFormat="1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15" fontId="8" fillId="5" borderId="0" xfId="0" applyNumberFormat="1" applyFont="1" applyFill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vertical="top"/>
    </xf>
    <xf numFmtId="0" fontId="8" fillId="5" borderId="0" xfId="0" applyFont="1" applyFill="1" applyBorder="1" applyAlignment="1">
      <alignment vertical="top"/>
    </xf>
    <xf numFmtId="0" fontId="15" fillId="5" borderId="0" xfId="0" applyFont="1" applyFill="1" applyBorder="1" applyAlignment="1">
      <alignment horizontal="left" vertical="top"/>
    </xf>
    <xf numFmtId="0" fontId="8" fillId="5" borderId="0" xfId="0" applyFont="1" applyFill="1" applyBorder="1"/>
    <xf numFmtId="0" fontId="8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wrapText="1"/>
    </xf>
    <xf numFmtId="15" fontId="7" fillId="5" borderId="0" xfId="0" applyNumberFormat="1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top"/>
    </xf>
    <xf numFmtId="15" fontId="8" fillId="5" borderId="0" xfId="0" applyNumberFormat="1" applyFont="1" applyFill="1" applyBorder="1" applyAlignment="1">
      <alignment horizontal="left" vertical="top"/>
    </xf>
    <xf numFmtId="49" fontId="7" fillId="5" borderId="0" xfId="0" applyNumberFormat="1" applyFont="1" applyFill="1" applyBorder="1" applyAlignment="1">
      <alignment horizontal="left" vertical="top" wrapText="1"/>
    </xf>
    <xf numFmtId="49" fontId="8" fillId="5" borderId="0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/>
    </xf>
    <xf numFmtId="15" fontId="7" fillId="5" borderId="0" xfId="0" applyNumberFormat="1" applyFont="1" applyFill="1" applyBorder="1" applyAlignment="1">
      <alignment horizontal="left" vertical="top"/>
    </xf>
    <xf numFmtId="0" fontId="15" fillId="5" borderId="0" xfId="0" applyNumberFormat="1" applyFont="1" applyFill="1" applyBorder="1" applyAlignment="1">
      <alignment horizontal="left" vertical="top"/>
    </xf>
    <xf numFmtId="165" fontId="15" fillId="5" borderId="0" xfId="0" applyNumberFormat="1" applyFont="1" applyFill="1" applyBorder="1" applyAlignment="1">
      <alignment horizontal="left" vertical="top"/>
    </xf>
    <xf numFmtId="166" fontId="15" fillId="5" borderId="0" xfId="0" applyNumberFormat="1" applyFont="1" applyFill="1" applyBorder="1" applyAlignment="1">
      <alignment horizontal="left" vertical="top"/>
    </xf>
    <xf numFmtId="0" fontId="0" fillId="5" borderId="0" xfId="0" applyFont="1" applyFill="1"/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center" vertical="top"/>
    </xf>
    <xf numFmtId="0" fontId="0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44" fontId="0" fillId="5" borderId="0" xfId="0" applyNumberFormat="1" applyFont="1" applyFill="1"/>
    <xf numFmtId="3" fontId="0" fillId="5" borderId="0" xfId="0" applyNumberFormat="1" applyFont="1" applyFill="1"/>
    <xf numFmtId="0" fontId="2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vertical="top"/>
    </xf>
    <xf numFmtId="0" fontId="0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3" fillId="5" borderId="0" xfId="0" applyFont="1" applyFill="1" applyBorder="1" applyAlignment="1">
      <alignment horizontal="left" vertical="top"/>
    </xf>
    <xf numFmtId="0" fontId="0" fillId="5" borderId="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top" indent="2"/>
    </xf>
    <xf numFmtId="0" fontId="0" fillId="5" borderId="0" xfId="0" applyFont="1" applyFill="1" applyAlignment="1">
      <alignment vertical="top"/>
    </xf>
    <xf numFmtId="0" fontId="10" fillId="5" borderId="0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9" fillId="5" borderId="0" xfId="0" applyFont="1" applyFill="1"/>
    <xf numFmtId="0" fontId="6" fillId="5" borderId="0" xfId="0" applyFont="1" applyFill="1"/>
    <xf numFmtId="3" fontId="8" fillId="5" borderId="0" xfId="0" applyNumberFormat="1" applyFont="1" applyFill="1"/>
    <xf numFmtId="0" fontId="8" fillId="5" borderId="0" xfId="0" applyFont="1" applyFill="1"/>
    <xf numFmtId="0" fontId="6" fillId="5" borderId="0" xfId="0" applyFont="1" applyFill="1" applyAlignment="1">
      <alignment horizontal="center" vertical="top"/>
    </xf>
    <xf numFmtId="0" fontId="11" fillId="5" borderId="0" xfId="0" applyFont="1" applyFill="1" applyAlignment="1">
      <alignment horizontal="center" vertical="top"/>
    </xf>
    <xf numFmtId="0" fontId="8" fillId="5" borderId="0" xfId="0" applyFont="1" applyFill="1" applyAlignment="1">
      <alignment wrapText="1"/>
    </xf>
    <xf numFmtId="0" fontId="10" fillId="5" borderId="0" xfId="0" applyFont="1" applyFill="1"/>
    <xf numFmtId="167" fontId="9" fillId="5" borderId="0" xfId="2" applyNumberFormat="1" applyFont="1" applyFill="1"/>
    <xf numFmtId="0" fontId="11" fillId="5" borderId="0" xfId="0" applyFont="1" applyFill="1"/>
    <xf numFmtId="44" fontId="8" fillId="5" borderId="0" xfId="0" applyNumberFormat="1" applyFont="1" applyFill="1"/>
    <xf numFmtId="0" fontId="6" fillId="5" borderId="0" xfId="0" applyFont="1" applyFill="1" applyAlignment="1">
      <alignment horizontal="center" vertical="top" wrapText="1"/>
    </xf>
    <xf numFmtId="0" fontId="7" fillId="5" borderId="0" xfId="0" applyFont="1" applyFill="1"/>
    <xf numFmtId="44" fontId="10" fillId="5" borderId="0" xfId="1" applyFont="1" applyFill="1"/>
    <xf numFmtId="0" fontId="7" fillId="5" borderId="6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vertical="top" wrapText="1"/>
    </xf>
    <xf numFmtId="44" fontId="10" fillId="3" borderId="5" xfId="1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6" fillId="5" borderId="0" xfId="0" applyFont="1" applyFill="1"/>
    <xf numFmtId="0" fontId="13" fillId="5" borderId="0" xfId="0" applyFont="1" applyFill="1"/>
    <xf numFmtId="49" fontId="8" fillId="5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E4AF"/>
      <color rgb="FF777777"/>
      <color rgb="FF5F5F5F"/>
      <color rgb="FFF0AB00"/>
      <color rgb="FFFEC802"/>
      <color rgb="FFFFC165"/>
      <color rgb="FFFF98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247650</xdr:rowOff>
    </xdr:from>
    <xdr:to>
      <xdr:col>8</xdr:col>
      <xdr:colOff>447675</xdr:colOff>
      <xdr:row>4</xdr:row>
      <xdr:rowOff>9525</xdr:rowOff>
    </xdr:to>
    <xdr:pic>
      <xdr:nvPicPr>
        <xdr:cNvPr id="2" name="Picture 1" descr="http://brand.wri.org/_/rsrc/1327388136639/brand-assets/logos/WRI_logo_4c.PNG?height=67&amp;width=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247650"/>
          <a:ext cx="1905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895350</xdr:colOff>
      <xdr:row>0</xdr:row>
      <xdr:rowOff>228600</xdr:rowOff>
    </xdr:from>
    <xdr:to>
      <xdr:col>7</xdr:col>
      <xdr:colOff>923925</xdr:colOff>
      <xdr:row>3</xdr:row>
      <xdr:rowOff>152400</xdr:rowOff>
    </xdr:to>
    <xdr:pic>
      <xdr:nvPicPr>
        <xdr:cNvPr id="3" name="Picture 2" descr="http://brand.wri.org/_/rsrc/1327388136639/brand-assets/logos/WRI_logo_4c.PNG?height=67&amp;width=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28600"/>
          <a:ext cx="1905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209550</xdr:rowOff>
    </xdr:from>
    <xdr:to>
      <xdr:col>6</xdr:col>
      <xdr:colOff>1952625</xdr:colOff>
      <xdr:row>3</xdr:row>
      <xdr:rowOff>133350</xdr:rowOff>
    </xdr:to>
    <xdr:pic>
      <xdr:nvPicPr>
        <xdr:cNvPr id="3" name="Picture 2" descr="http://brand.wri.org/_/rsrc/1327388136639/brand-assets/logos/WRI_logo_4c.PNG?height=67&amp;width=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9550"/>
          <a:ext cx="1905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4419600</xdr:colOff>
      <xdr:row>0</xdr:row>
      <xdr:rowOff>161925</xdr:rowOff>
    </xdr:from>
    <xdr:to>
      <xdr:col>4</xdr:col>
      <xdr:colOff>400050</xdr:colOff>
      <xdr:row>3</xdr:row>
      <xdr:rowOff>85725</xdr:rowOff>
    </xdr:to>
    <xdr:pic>
      <xdr:nvPicPr>
        <xdr:cNvPr id="3" name="Picture 2" descr="http://brand.wri.org/_/rsrc/1327388136639/brand-assets/logos/WRI_logo_4c.PNG?height=67&amp;width=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61925"/>
          <a:ext cx="1905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200025</xdr:rowOff>
    </xdr:from>
    <xdr:to>
      <xdr:col>7</xdr:col>
      <xdr:colOff>314325</xdr:colOff>
      <xdr:row>3</xdr:row>
      <xdr:rowOff>123825</xdr:rowOff>
    </xdr:to>
    <xdr:pic>
      <xdr:nvPicPr>
        <xdr:cNvPr id="3" name="Picture 2" descr="http://brand.wri.org/_/rsrc/1327388136639/brand-assets/logos/WRI_logo_4c.PNG?height=67&amp;width=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00025"/>
          <a:ext cx="1905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eb.worldbank.org/external/projects/main?pagePK=64283627&amp;piPK=73230&amp;theSitePK=40941&amp;menuPK=228424&amp;Projectid=P095012" TargetMode="External"/><Relationship Id="rId13" Type="http://schemas.openxmlformats.org/officeDocument/2006/relationships/hyperlink" Target="http://www.worldbank.org/projects/P100968/shanxi-coal-bed-methane-development-utilization?lang=en" TargetMode="External"/><Relationship Id="rId18" Type="http://schemas.openxmlformats.org/officeDocument/2006/relationships/hyperlink" Target="http://web.worldbank.org/external/projects/main?pagePK=64283627&amp;piPK=73230&amp;theSitePK=40941&amp;menuPK=228424&amp;Projectid=P082375" TargetMode="External"/><Relationship Id="rId26" Type="http://schemas.openxmlformats.org/officeDocument/2006/relationships/hyperlink" Target="http://web.worldbank.org/external/projects/main?pagePK=64283627&amp;piPK=73230&amp;theSitePK=40941&amp;menuPK=228424&amp;Projectid=P110849" TargetMode="External"/><Relationship Id="rId3" Type="http://schemas.openxmlformats.org/officeDocument/2006/relationships/hyperlink" Target="http://www.worldbank.org/projects/P118647/china-anhui-shaying-river-channel-improvement-project?lang=en" TargetMode="External"/><Relationship Id="rId21" Type="http://schemas.openxmlformats.org/officeDocument/2006/relationships/hyperlink" Target="http://web.worldbank.org/external/projects/main?pagePK=64283627&amp;piPK=73230&amp;theSitePK=40941&amp;menuPK=228424&amp;Projectid=P095510" TargetMode="External"/><Relationship Id="rId34" Type="http://schemas.openxmlformats.org/officeDocument/2006/relationships/hyperlink" Target="http://www.worldbank.org/projects/P100968/shanxi-coal-bed-methane-development-utilization?lang=en" TargetMode="External"/><Relationship Id="rId7" Type="http://schemas.openxmlformats.org/officeDocument/2006/relationships/hyperlink" Target="http://web.worldbank.org/external/projects/main?pagePK=64283627&amp;piPK=73230&amp;theSitePK=40941&amp;menuPK=228424&amp;Projectid=P114348" TargetMode="External"/><Relationship Id="rId12" Type="http://schemas.openxmlformats.org/officeDocument/2006/relationships/hyperlink" Target="http://web.worldbank.org/external/projects/main?projid=P099618&amp;theSitePK=40941&amp;piPK=51351143&amp;pagePK=51351001&amp;menuPK=51351213&amp;Type=Overview" TargetMode="External"/><Relationship Id="rId17" Type="http://schemas.openxmlformats.org/officeDocument/2006/relationships/hyperlink" Target="http://web.worldbank.org/external/projects/main?projid=P099618&amp;theSitePK=40941&amp;piPK=51351143&amp;pagePK=51351001&amp;menuPK=51351213&amp;Type=Overview" TargetMode="External"/><Relationship Id="rId25" Type="http://schemas.openxmlformats.org/officeDocument/2006/relationships/hyperlink" Target="http://web.worldbank.org/external/projects/main?pagePK=64283627&amp;piPK=73230&amp;theSitePK=40941&amp;menuPK=228424&amp;Projectid=P112625" TargetMode="External"/><Relationship Id="rId33" Type="http://schemas.openxmlformats.org/officeDocument/2006/relationships/hyperlink" Target="http://www.worldbank.org/projects/P105331/gms-power-trade-laos-project?lang=en" TargetMode="External"/><Relationship Id="rId2" Type="http://schemas.openxmlformats.org/officeDocument/2006/relationships/hyperlink" Target="http://web.worldbank.org/external/projects/main?pagePK=64283627&amp;piPK=73230&amp;theSitePK=40941&amp;menuPK=228424&amp;Projectid=P110371" TargetMode="External"/><Relationship Id="rId16" Type="http://schemas.openxmlformats.org/officeDocument/2006/relationships/hyperlink" Target="http://web.worldbank.org/external/projects/main?pagePK=64283627&amp;piPK=73230&amp;theSitePK=40941&amp;menuPK=228424&amp;Projectid=P105124" TargetMode="External"/><Relationship Id="rId20" Type="http://schemas.openxmlformats.org/officeDocument/2006/relationships/hyperlink" Target="http://web.worldbank.org/external/projects/main?pagePK=64283627&amp;piPK=73230&amp;theSitePK=40941&amp;menuPK=228424&amp;Projectid=P115608" TargetMode="External"/><Relationship Id="rId29" Type="http://schemas.openxmlformats.org/officeDocument/2006/relationships/hyperlink" Target="http://web.worldbank.org/external/projects/main?pagePK=64283627&amp;piPK=73230&amp;theSitePK=40941&amp;menuPK=228424&amp;Projectid=P095012" TargetMode="External"/><Relationship Id="rId1" Type="http://schemas.openxmlformats.org/officeDocument/2006/relationships/hyperlink" Target="http://www.worldbank.org/projects/P118647/china-anhui-shaying-river-channel-improvement-project?lang=en" TargetMode="External"/><Relationship Id="rId6" Type="http://schemas.openxmlformats.org/officeDocument/2006/relationships/hyperlink" Target="http://web.worldbank.org/external/projects/main?pagePK=64283627&amp;piPK=73230&amp;theSitePK=40941&amp;menuPK=228424&amp;Projectid=P090789" TargetMode="External"/><Relationship Id="rId11" Type="http://schemas.openxmlformats.org/officeDocument/2006/relationships/hyperlink" Target="http://www.worldbank.org/projects/P100968/shanxi-coal-bed-methane-development-utilization?lang=en" TargetMode="External"/><Relationship Id="rId24" Type="http://schemas.openxmlformats.org/officeDocument/2006/relationships/hyperlink" Target="http://web.worldbank.org/external/projects/main?pagePK=64283627&amp;piPK=73230&amp;theSitePK=40941&amp;menuPK=228424&amp;Projectid=P120134" TargetMode="External"/><Relationship Id="rId32" Type="http://schemas.openxmlformats.org/officeDocument/2006/relationships/hyperlink" Target="http://web.worldbank.org/external/projects/main?pagePK=64283627&amp;piPK=73230&amp;theSitePK=40941&amp;menuPK=228424&amp;Projectid=P126537" TargetMode="External"/><Relationship Id="rId5" Type="http://schemas.openxmlformats.org/officeDocument/2006/relationships/hyperlink" Target="http://web.worldbank.org/external/projects/main?pagePK=64283627&amp;piPK=73230&amp;theSitePK=40941&amp;menuPK=228424&amp;Projectid=P114010" TargetMode="External"/><Relationship Id="rId15" Type="http://schemas.openxmlformats.org/officeDocument/2006/relationships/hyperlink" Target="http://web.worldbank.org/external/projects/main?projid=P099618&amp;theSitePK=40941&amp;piPK=51351143&amp;pagePK=51351001&amp;menuPK=51351213&amp;Type=Overview" TargetMode="External"/><Relationship Id="rId23" Type="http://schemas.openxmlformats.org/officeDocument/2006/relationships/hyperlink" Target="http://web.worldbank.org/external/projects/main?pagePK=64283627&amp;piPK=73230&amp;theSitePK=40941&amp;menuPK=228424&amp;Projectid=P117651" TargetMode="External"/><Relationship Id="rId28" Type="http://schemas.openxmlformats.org/officeDocument/2006/relationships/hyperlink" Target="http://web.worldbank.org/external/projects/main?pagePK=64283627&amp;piPK=73230&amp;theSitePK=40941&amp;menuPK=228424&amp;Projectid=P079748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eb.worldbank.org/external/projects/main?pagePK=64283627&amp;piPK=73230&amp;theSitePK=40941&amp;menuPK=228424&amp;Projectid=P075379" TargetMode="External"/><Relationship Id="rId19" Type="http://schemas.openxmlformats.org/officeDocument/2006/relationships/hyperlink" Target="http://web.worldbank.org/external/projects/main?pagePK=64283627&amp;piPK=73230&amp;theSitePK=40941&amp;menuPK=228424&amp;Projectid=P113172" TargetMode="External"/><Relationship Id="rId31" Type="http://schemas.openxmlformats.org/officeDocument/2006/relationships/hyperlink" Target="http://web.worldbank.org/external/projects/main?pagePK=64283627&amp;piPK=73230&amp;theSitePK=40941&amp;menuPK=228424&amp;Projectid=P126537" TargetMode="External"/><Relationship Id="rId4" Type="http://schemas.openxmlformats.org/officeDocument/2006/relationships/hyperlink" Target="http://www.worldbank.org/projects/P101988/jiangxi-shihutang-navigation-hydropower-complex-project?lang=en" TargetMode="External"/><Relationship Id="rId9" Type="http://schemas.openxmlformats.org/officeDocument/2006/relationships/hyperlink" Target="http://web.worldbank.org/external/projects/main?pagePK=64283627&amp;piPK=73230&amp;theSitePK=40941&amp;menuPK=228424&amp;Projectid=P114348" TargetMode="External"/><Relationship Id="rId14" Type="http://schemas.openxmlformats.org/officeDocument/2006/relationships/hyperlink" Target="http://web.worldbank.org/external/projects/main?projid=P099618&amp;theSitePK=40941&amp;piPK=51351143&amp;pagePK=51351001&amp;menuPK=51351213&amp;Type=Overview" TargetMode="External"/><Relationship Id="rId22" Type="http://schemas.openxmlformats.org/officeDocument/2006/relationships/hyperlink" Target="http://web.worldbank.org/external/projects/main?pagePK=64283627&amp;piPK=73230&amp;theSitePK=40941&amp;menuPK=228424&amp;Projectid=P117651" TargetMode="External"/><Relationship Id="rId27" Type="http://schemas.openxmlformats.org/officeDocument/2006/relationships/hyperlink" Target="http://web.worldbank.org/external/projects/main?pagePK=64283627&amp;piPK=73230&amp;theSitePK=40941&amp;menuPK=228424&amp;Projectid=P079748" TargetMode="External"/><Relationship Id="rId30" Type="http://schemas.openxmlformats.org/officeDocument/2006/relationships/hyperlink" Target="http://www.worldbank.org/projects/P100968/shanxi-coal-bed-methane-development-utilization?lang=en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fc.org/ifcext/spiwebsite1.nsf/ProjectDisplay/SPI_DP28891" TargetMode="External"/><Relationship Id="rId18" Type="http://schemas.openxmlformats.org/officeDocument/2006/relationships/hyperlink" Target="http://www.ifc.org/ifcext/spiwebsite1.nsf/ProjectDisplay/SPI_DP30042" TargetMode="External"/><Relationship Id="rId26" Type="http://schemas.openxmlformats.org/officeDocument/2006/relationships/hyperlink" Target="http://www.ifc.org/ifcext/spiwebsite1.nsf/ProjectDisplay/SPI_DP26288" TargetMode="External"/><Relationship Id="rId39" Type="http://schemas.openxmlformats.org/officeDocument/2006/relationships/hyperlink" Target="http://www.ifc.org/ifcext/spiwebsite1.nsf/ProjectDisplay/SPI_DP29157" TargetMode="External"/><Relationship Id="rId21" Type="http://schemas.openxmlformats.org/officeDocument/2006/relationships/hyperlink" Target="http://www.ifc.org/ifcext/spiwebsite1.nsf/ProjectDisplay/SPI_DP29773" TargetMode="External"/><Relationship Id="rId34" Type="http://schemas.openxmlformats.org/officeDocument/2006/relationships/hyperlink" Target="http://www.ifc.org/ifcext/spiwebsite1.nsf/ProjectDisplay/SPI_DP28571" TargetMode="External"/><Relationship Id="rId42" Type="http://schemas.openxmlformats.org/officeDocument/2006/relationships/hyperlink" Target="http://www.ifc.org/ifcext/spiwebsite1.nsf/ProjectDisplay/SPI_DP27738" TargetMode="External"/><Relationship Id="rId47" Type="http://schemas.openxmlformats.org/officeDocument/2006/relationships/hyperlink" Target="http://www.ifc.org/ifcext/spiwebsite1.nsf/ProjectDisplay/SPI_DP29404" TargetMode="External"/><Relationship Id="rId50" Type="http://schemas.openxmlformats.org/officeDocument/2006/relationships/hyperlink" Target="http://www.ifc.org/ifcext/spiwebsite1.nsf/ProjectDisplay/SPI_DP29827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://www.ifc.org/ifcext/spiwebsite1.nsf/ProjectDisplay/SPI_DP28268" TargetMode="External"/><Relationship Id="rId12" Type="http://schemas.openxmlformats.org/officeDocument/2006/relationships/hyperlink" Target="http://www.ifc.org/ifcext/spiwebsite1.nsf/ProjectDisplay/SPI_DP28817" TargetMode="External"/><Relationship Id="rId17" Type="http://schemas.openxmlformats.org/officeDocument/2006/relationships/hyperlink" Target="http://www.ifc.org/ifcext/spiwebsite1.nsf/ProjectDisplay/SPI_DP30805" TargetMode="External"/><Relationship Id="rId25" Type="http://schemas.openxmlformats.org/officeDocument/2006/relationships/hyperlink" Target="http://www.ifc.org/ifcext/spiwebsite1.nsf/ProjectDisplay/SPI_DP26399" TargetMode="External"/><Relationship Id="rId33" Type="http://schemas.openxmlformats.org/officeDocument/2006/relationships/hyperlink" Target="http://www.ifc.org/ifcext/spiwebsite1.nsf/ProjectDisplay/SPI_DP28214" TargetMode="External"/><Relationship Id="rId38" Type="http://schemas.openxmlformats.org/officeDocument/2006/relationships/hyperlink" Target="http://www.ifc.org/ifcext/spiwebsite1.nsf/ProjectDisplay/SPI_DP29333" TargetMode="External"/><Relationship Id="rId46" Type="http://schemas.openxmlformats.org/officeDocument/2006/relationships/hyperlink" Target="http://www.ifc.org/ifcext/spiwebsite1.nsf/ProjectDisplay/SPI_DP29318" TargetMode="External"/><Relationship Id="rId2" Type="http://schemas.openxmlformats.org/officeDocument/2006/relationships/hyperlink" Target="http://www.ifc.org/ifcext/spiwebsite1.nsf/ProjectDisplay/SPI_DP29690" TargetMode="External"/><Relationship Id="rId16" Type="http://schemas.openxmlformats.org/officeDocument/2006/relationships/hyperlink" Target="http://www.ifc.org/ifcext/spiwebsite1.nsf/ProjectDisplay/SPI_DP26229" TargetMode="External"/><Relationship Id="rId20" Type="http://schemas.openxmlformats.org/officeDocument/2006/relationships/hyperlink" Target="http://www.ifc.org/ifcext/spiwebsite1.nsf/ProjectDisplay/SPI_DP30042" TargetMode="External"/><Relationship Id="rId29" Type="http://schemas.openxmlformats.org/officeDocument/2006/relationships/hyperlink" Target="http://www.ifc.org/ifcext/spiwebsite1.nsf/ProjectDisplay/SPI_DP28062" TargetMode="External"/><Relationship Id="rId41" Type="http://schemas.openxmlformats.org/officeDocument/2006/relationships/hyperlink" Target="http://www.ifc.org/ifcext/spiwebsite1.nsf/ProjectDisplay/SPI_DP29509" TargetMode="External"/><Relationship Id="rId54" Type="http://schemas.openxmlformats.org/officeDocument/2006/relationships/hyperlink" Target="http://www.ifc.org/ifcext/spiwebsite1.nsf/ProjectDisplay/SPI_DP29912" TargetMode="External"/><Relationship Id="rId1" Type="http://schemas.openxmlformats.org/officeDocument/2006/relationships/hyperlink" Target="http://www.ifc.org/ifcext/spiwebsite1.nsf/ProjectDisplay/SPI_DP29404" TargetMode="External"/><Relationship Id="rId6" Type="http://schemas.openxmlformats.org/officeDocument/2006/relationships/hyperlink" Target="http://www.ifc.org/ifcext/spiwebsite1.nsf/ProjectDisplay/SPI_DP28542" TargetMode="External"/><Relationship Id="rId11" Type="http://schemas.openxmlformats.org/officeDocument/2006/relationships/hyperlink" Target="http://www.ifc.org/ifcext/spiwebsite1.nsf/ProjectDisplay/SPI_DP29279" TargetMode="External"/><Relationship Id="rId24" Type="http://schemas.openxmlformats.org/officeDocument/2006/relationships/hyperlink" Target="http://www.ifc.org/ifcext/spiwebsite1.nsf/ProjectDisplay/SPI_DP26288" TargetMode="External"/><Relationship Id="rId32" Type="http://schemas.openxmlformats.org/officeDocument/2006/relationships/hyperlink" Target="http://www.ifc.org/ifcext/spiwebsite1.nsf/ProjectDisplay/SPI_DP27874" TargetMode="External"/><Relationship Id="rId37" Type="http://schemas.openxmlformats.org/officeDocument/2006/relationships/hyperlink" Target="http://www.ifc.org/ifcext/spiwebsite1.nsf/ProjectDisplay/SPI_DP29157" TargetMode="External"/><Relationship Id="rId40" Type="http://schemas.openxmlformats.org/officeDocument/2006/relationships/hyperlink" Target="http://www.ifc.org/ifcext/spiwebsite1.nsf/ProjectDisplay/SPI_DP28865" TargetMode="External"/><Relationship Id="rId45" Type="http://schemas.openxmlformats.org/officeDocument/2006/relationships/hyperlink" Target="http://www.ifc.org/ifcext/spiwebsite1.nsf/ProjectDisplay/SPI_DP27676" TargetMode="External"/><Relationship Id="rId53" Type="http://schemas.openxmlformats.org/officeDocument/2006/relationships/hyperlink" Target="http://www.ifc.org/ifcext/spiwebsite1.nsf/ProjectDisplay/SPI_DP30599" TargetMode="External"/><Relationship Id="rId5" Type="http://schemas.openxmlformats.org/officeDocument/2006/relationships/hyperlink" Target="http://www.ifc.org/ifcext/spiwebsite1.nsf/ProjectDisplay/SPI_DP28969" TargetMode="External"/><Relationship Id="rId15" Type="http://schemas.openxmlformats.org/officeDocument/2006/relationships/hyperlink" Target="http://www.ifc.org/ifcext/spiwebsite1.nsf/ProjectDisplay/SPI_DP28139" TargetMode="External"/><Relationship Id="rId23" Type="http://schemas.openxmlformats.org/officeDocument/2006/relationships/hyperlink" Target="http://www.ifc.org/ifcext/spiwebsite1.nsf/ProjectDisplay/SPI_DP25748" TargetMode="External"/><Relationship Id="rId28" Type="http://schemas.openxmlformats.org/officeDocument/2006/relationships/hyperlink" Target="http://www.ifc.org/ifcext/spiwebsite1.nsf/ProjectDisplay/SPI_DP28010" TargetMode="External"/><Relationship Id="rId36" Type="http://schemas.openxmlformats.org/officeDocument/2006/relationships/hyperlink" Target="http://www.ifc.org/ifcext/spiwebsite1.nsf/ProjectDisplay/SPI_DP28434" TargetMode="External"/><Relationship Id="rId49" Type="http://schemas.openxmlformats.org/officeDocument/2006/relationships/hyperlink" Target="http://www.ifc.org/ifcext/spiwebsite1.nsf/ProjectDisplay/SPI_DP29815" TargetMode="External"/><Relationship Id="rId10" Type="http://schemas.openxmlformats.org/officeDocument/2006/relationships/hyperlink" Target="http://www.ifc.org/ifcext/spiwebsite1.nsf/ProjectDisplay/SPI_DP28141" TargetMode="External"/><Relationship Id="rId19" Type="http://schemas.openxmlformats.org/officeDocument/2006/relationships/hyperlink" Target="http://www.ifc.org/ifcext/spiwebsite1.nsf/ProjectDisplay/SPI_DP31048" TargetMode="External"/><Relationship Id="rId31" Type="http://schemas.openxmlformats.org/officeDocument/2006/relationships/hyperlink" Target="http://www.ifc.org/ifcext/spiwebsite1.nsf/ProjectDisplay/SPI_DP28378" TargetMode="External"/><Relationship Id="rId44" Type="http://schemas.openxmlformats.org/officeDocument/2006/relationships/hyperlink" Target="http://www.ifc.org/ifcext/spiwebsite1.nsf/ProjectDisplay/SPI_DP29507" TargetMode="External"/><Relationship Id="rId52" Type="http://schemas.openxmlformats.org/officeDocument/2006/relationships/hyperlink" Target="http://www.ifc.org/ifcext/spiwebsite1.nsf/ProjectDisplay/SPI_DP30400" TargetMode="External"/><Relationship Id="rId4" Type="http://schemas.openxmlformats.org/officeDocument/2006/relationships/hyperlink" Target="http://www.ifc.org/ifcext/spiwebsite1.nsf/ProjectDisplay/SPI_DP29843" TargetMode="External"/><Relationship Id="rId9" Type="http://schemas.openxmlformats.org/officeDocument/2006/relationships/hyperlink" Target="http://www.ifc.org/ifcext/spiwebsite1.nsf/ProjectDisplay/SPI_DP27870" TargetMode="External"/><Relationship Id="rId14" Type="http://schemas.openxmlformats.org/officeDocument/2006/relationships/hyperlink" Target="http://www.ifc.org/ifcext/spiwebsite1.nsf/ProjectDisplay/SPI_DP29405" TargetMode="External"/><Relationship Id="rId22" Type="http://schemas.openxmlformats.org/officeDocument/2006/relationships/hyperlink" Target="http://www.ifc.org/ifcext/spiwebsite1.nsf/ProjectDisplay/SPI_DP25472" TargetMode="External"/><Relationship Id="rId27" Type="http://schemas.openxmlformats.org/officeDocument/2006/relationships/hyperlink" Target="http://www.ifc.org/ifcext/spiwebsite1.nsf/ProjectDisplay/SPI_DP27807" TargetMode="External"/><Relationship Id="rId30" Type="http://schemas.openxmlformats.org/officeDocument/2006/relationships/hyperlink" Target="http://www.ifc.org/ifcext/spiwebsite1.nsf/ProjectDisplay/SPI_DP27965" TargetMode="External"/><Relationship Id="rId35" Type="http://schemas.openxmlformats.org/officeDocument/2006/relationships/hyperlink" Target="http://www.ifc.org/ifcext/spiwebsite1.nsf/ProjectDisplay/SPI_DP27975" TargetMode="External"/><Relationship Id="rId43" Type="http://schemas.openxmlformats.org/officeDocument/2006/relationships/hyperlink" Target="http://www.ifc.org/ifcext/spiwebsite1.nsf/ProjectDisplay/SPI_DP29501" TargetMode="External"/><Relationship Id="rId48" Type="http://schemas.openxmlformats.org/officeDocument/2006/relationships/hyperlink" Target="http://www.ifc.org/ifcext/spiwebsite1.nsf/ProjectDisplay/SPI_DP29745" TargetMode="External"/><Relationship Id="rId8" Type="http://schemas.openxmlformats.org/officeDocument/2006/relationships/hyperlink" Target="http://www.ifc.org/ifcext/spiwebsite1.nsf/ProjectDisplay/SPI_DP28199" TargetMode="External"/><Relationship Id="rId51" Type="http://schemas.openxmlformats.org/officeDocument/2006/relationships/hyperlink" Target="http://www.ifc.org/ifcext/spiwebsite1.nsf/ProjectDisplay/SPI_DP30190" TargetMode="External"/><Relationship Id="rId3" Type="http://schemas.openxmlformats.org/officeDocument/2006/relationships/hyperlink" Target="http://www.ifc.org/ifcext/spiwebsite1.nsf/ProjectDisplay/SPI_DP3073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ga.org/projects/index.cfm?pid=854" TargetMode="External"/><Relationship Id="rId13" Type="http://schemas.openxmlformats.org/officeDocument/2006/relationships/hyperlink" Target="http://www.miga.org/projects/index.cfm?pid=663" TargetMode="External"/><Relationship Id="rId3" Type="http://schemas.openxmlformats.org/officeDocument/2006/relationships/hyperlink" Target="http://www.miga.org/projects/index.cfm?pid=751" TargetMode="External"/><Relationship Id="rId7" Type="http://schemas.openxmlformats.org/officeDocument/2006/relationships/hyperlink" Target="http://www.miga.org/projects/index.cfm?pid=895" TargetMode="External"/><Relationship Id="rId12" Type="http://schemas.openxmlformats.org/officeDocument/2006/relationships/hyperlink" Target="http://www.miga.org/projects/index.cfm?pid=720" TargetMode="External"/><Relationship Id="rId2" Type="http://schemas.openxmlformats.org/officeDocument/2006/relationships/hyperlink" Target="http://www.miga.org/projects/index.cfm?pid=715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://www.miga.org/projects/index.cfm?pid=855" TargetMode="External"/><Relationship Id="rId6" Type="http://schemas.openxmlformats.org/officeDocument/2006/relationships/hyperlink" Target="http://www.miga.org/projects/index.cfm?pid=715" TargetMode="External"/><Relationship Id="rId11" Type="http://schemas.openxmlformats.org/officeDocument/2006/relationships/hyperlink" Target="http://www.miga.org/projects/index.cfm?pid=718" TargetMode="External"/><Relationship Id="rId5" Type="http://schemas.openxmlformats.org/officeDocument/2006/relationships/hyperlink" Target="http://www.miga.org/projects/index.cfm?pid=636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miga.org/projects/index.cfm?pid=738" TargetMode="External"/><Relationship Id="rId4" Type="http://schemas.openxmlformats.org/officeDocument/2006/relationships/hyperlink" Target="http://www.miga.org/projects/index.cfm?pid=723" TargetMode="External"/><Relationship Id="rId9" Type="http://schemas.openxmlformats.org/officeDocument/2006/relationships/hyperlink" Target="http://www.miga.org/projects/index.cfm?pid=732" TargetMode="External"/><Relationship Id="rId14" Type="http://schemas.openxmlformats.org/officeDocument/2006/relationships/hyperlink" Target="http://www.miga.org/projects/index.cfm?pid=67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efonline.org/projectDetailsSQL.cfm?projID=3243" TargetMode="External"/><Relationship Id="rId21" Type="http://schemas.openxmlformats.org/officeDocument/2006/relationships/hyperlink" Target="http://web.worldbank.org/external/projects/main?pagePK=64283627&amp;piPK=73230&amp;theSitePK=40941&amp;menuPK=228424&amp;Projectid=P077717" TargetMode="External"/><Relationship Id="rId42" Type="http://schemas.openxmlformats.org/officeDocument/2006/relationships/hyperlink" Target="http://www.worldbank.org/projects/P090335/china-china-gef-world-bank-urban-transport-partnership-program-project?lang=en" TargetMode="External"/><Relationship Id="rId47" Type="http://schemas.openxmlformats.org/officeDocument/2006/relationships/hyperlink" Target="http://www.worldbank.org/projects/P100619/ghana-urban-transport-project?lang=en" TargetMode="External"/><Relationship Id="rId63" Type="http://schemas.openxmlformats.org/officeDocument/2006/relationships/hyperlink" Target="http://www.thegef.org/gef/project_detail?projID=2918" TargetMode="External"/><Relationship Id="rId68" Type="http://schemas.openxmlformats.org/officeDocument/2006/relationships/hyperlink" Target="http://www.thegef.org/gef/sites/thegef.org/files/gef_prj_docs/GEFProjectDocuments/Climate%20Change/Colombia%20-%20%284135%29%20-%20Mechanism%20for%20Voluntary%20Mitigation%20of%20Greenhouse%20G/GEF%20ID%204135_Voluntary_Markets%20_Clean__102709.pdf" TargetMode="External"/><Relationship Id="rId84" Type="http://schemas.openxmlformats.org/officeDocument/2006/relationships/hyperlink" Target="http://search.worldbank.org/projects?qterm=philippines+adaptation" TargetMode="External"/><Relationship Id="rId89" Type="http://schemas.openxmlformats.org/officeDocument/2006/relationships/hyperlink" Target="http://www.thegef.org/gef/project_detail?projID=3669" TargetMode="External"/><Relationship Id="rId7" Type="http://schemas.openxmlformats.org/officeDocument/2006/relationships/hyperlink" Target="http://www.gefonline.org/projectDetailsSQL.cfm?projID=1607" TargetMode="External"/><Relationship Id="rId71" Type="http://schemas.openxmlformats.org/officeDocument/2006/relationships/hyperlink" Target="http://www.thegef.org/gef/project_detail?projID=3599" TargetMode="External"/><Relationship Id="rId92" Type="http://schemas.openxmlformats.org/officeDocument/2006/relationships/hyperlink" Target="http://www.thegef.org/gef/project_detail?projID=1538" TargetMode="External"/><Relationship Id="rId2" Type="http://schemas.openxmlformats.org/officeDocument/2006/relationships/hyperlink" Target="http://www.gefonline.org/projectDetailsSQL.cfm?projID=2952" TargetMode="External"/><Relationship Id="rId16" Type="http://schemas.openxmlformats.org/officeDocument/2006/relationships/hyperlink" Target="http://www.gefonline.org/projectDetailsSQL.cfm?projID=2019" TargetMode="External"/><Relationship Id="rId29" Type="http://schemas.openxmlformats.org/officeDocument/2006/relationships/hyperlink" Target="http://web.worldbank.org/external/projects/main?pagePK=64283627&amp;piPK=73230&amp;theSitePK=40941&amp;menuPK=228424&amp;Projectid=P086660" TargetMode="External"/><Relationship Id="rId11" Type="http://schemas.openxmlformats.org/officeDocument/2006/relationships/hyperlink" Target="http://www.gefonline.org/projectDetailsSQL.cfm?projID=2951" TargetMode="External"/><Relationship Id="rId24" Type="http://schemas.openxmlformats.org/officeDocument/2006/relationships/hyperlink" Target="http://www.gefonline.org/projectDetailsSQL.cfm?projID=3827" TargetMode="External"/><Relationship Id="rId32" Type="http://schemas.openxmlformats.org/officeDocument/2006/relationships/hyperlink" Target="http://www.worldbank.org/projects/P067828/renewable-energy-scale-up-program-cresp?lang=en" TargetMode="External"/><Relationship Id="rId37" Type="http://schemas.openxmlformats.org/officeDocument/2006/relationships/hyperlink" Target="http://web.worldbank.org/external/projects/main?pagePK=64283627&amp;piPK=73230&amp;theSitePK=40941&amp;menuPK=228424&amp;Projectid=P075379" TargetMode="External"/><Relationship Id="rId40" Type="http://schemas.openxmlformats.org/officeDocument/2006/relationships/hyperlink" Target="http://web.worldbank.org/external/projects/main?pagePK=64283627&amp;piPK=73230&amp;theSitePK=40941&amp;menuPK=228424&amp;Projectid=P075531" TargetMode="External"/><Relationship Id="rId45" Type="http://schemas.openxmlformats.org/officeDocument/2006/relationships/hyperlink" Target="http://www.worldbank.org/projects/P123239/china-energy-efficiency-financing-iii?lang=en" TargetMode="External"/><Relationship Id="rId53" Type="http://schemas.openxmlformats.org/officeDocument/2006/relationships/hyperlink" Target="http://www.worldbank.org/projects/P100584/chiller-energy-efficiency?lang=en" TargetMode="External"/><Relationship Id="rId58" Type="http://schemas.openxmlformats.org/officeDocument/2006/relationships/hyperlink" Target="http://www.worldbank.org/projects/P117177/gef-project-lao-rural-electrification-phase-ii-project?lang=en" TargetMode="External"/><Relationship Id="rId66" Type="http://schemas.openxmlformats.org/officeDocument/2006/relationships/hyperlink" Target="http://www.thegef.org/gef/project_detail?projID=3972" TargetMode="External"/><Relationship Id="rId74" Type="http://schemas.openxmlformats.org/officeDocument/2006/relationships/hyperlink" Target="http://www.thegef.org/gef/project_detail?projID=4009" TargetMode="External"/><Relationship Id="rId79" Type="http://schemas.openxmlformats.org/officeDocument/2006/relationships/hyperlink" Target="http://www.thegef.org/gef/project_detail?projID=2537" TargetMode="External"/><Relationship Id="rId87" Type="http://schemas.openxmlformats.org/officeDocument/2006/relationships/hyperlink" Target="http://www.worldbank.org/projects/P073322/renewable-energy-market-transformation?lang=en" TargetMode="External"/><Relationship Id="rId102" Type="http://schemas.openxmlformats.org/officeDocument/2006/relationships/printerSettings" Target="../printerSettings/printerSettings3.bin"/><Relationship Id="rId5" Type="http://schemas.openxmlformats.org/officeDocument/2006/relationships/hyperlink" Target="http://www.gefonline.org/projectDetailsSQL.cfm?projID=1894" TargetMode="External"/><Relationship Id="rId61" Type="http://schemas.openxmlformats.org/officeDocument/2006/relationships/hyperlink" Target="http://www.worldbank.org/projects/P120654/mx-gef-efficient-lighting-appliances?lang=en" TargetMode="External"/><Relationship Id="rId82" Type="http://schemas.openxmlformats.org/officeDocument/2006/relationships/hyperlink" Target="http://www.worldbank.org/projects/P090116/pe-rural-electrification?lang=en" TargetMode="External"/><Relationship Id="rId90" Type="http://schemas.openxmlformats.org/officeDocument/2006/relationships/hyperlink" Target="http://www.thegef.org/gef/project_detail?projID=3892" TargetMode="External"/><Relationship Id="rId95" Type="http://schemas.openxmlformats.org/officeDocument/2006/relationships/hyperlink" Target="http://www.thegef.org/gef/sites/thegef.org/files/gef_prj_docs/GEFProjectDocuments/Climate%20Change/Chile%20-%20Development%20of%20Energy%20Efficiency%20Measures/CH-X1002%20EE%20PIF%20Feb%2014th%20081.doc" TargetMode="External"/><Relationship Id="rId19" Type="http://schemas.openxmlformats.org/officeDocument/2006/relationships/hyperlink" Target="http://web.worldbank.org/external/projects/main?pagePK=64283627&amp;piPK=73230&amp;theSitePK=40941&amp;menuPK=228424&amp;Projectid=P112060" TargetMode="External"/><Relationship Id="rId14" Type="http://schemas.openxmlformats.org/officeDocument/2006/relationships/hyperlink" Target="http://www.gefonline.org/projectDetailsSQL.cfm?projID=3265" TargetMode="External"/><Relationship Id="rId22" Type="http://schemas.openxmlformats.org/officeDocument/2006/relationships/hyperlink" Target="http://www.gefonline.org/projectDetailsSQL.cfm?projID=3537" TargetMode="External"/><Relationship Id="rId27" Type="http://schemas.openxmlformats.org/officeDocument/2006/relationships/hyperlink" Target="http://www.gefonline.org/projectDetailsSQL.cfm?projID=2108" TargetMode="External"/><Relationship Id="rId30" Type="http://schemas.openxmlformats.org/officeDocument/2006/relationships/hyperlink" Target="http://web.worldbank.org/external/projects/main?pagePK=64283627&amp;piPK=73230&amp;theSitePK=40941&amp;menuPK=228424&amp;Projectid=P112340" TargetMode="External"/><Relationship Id="rId35" Type="http://schemas.openxmlformats.org/officeDocument/2006/relationships/hyperlink" Target="http://web.worldbank.org/external/projects/main?pagePK=64283627&amp;piPK=73230&amp;theSitePK=40941&amp;menuPK=228424&amp;Projectid=P087038" TargetMode="External"/><Relationship Id="rId43" Type="http://schemas.openxmlformats.org/officeDocument/2006/relationships/hyperlink" Target="http://www.worldbank.org/projects/P114182/provincial-energy-efficiency-scale-up-program?lang=en" TargetMode="External"/><Relationship Id="rId48" Type="http://schemas.openxmlformats.org/officeDocument/2006/relationships/hyperlink" Target="http://www.worldbank.org/projects/P074191/ghana-energy-development-access-project?lang=en" TargetMode="External"/><Relationship Id="rId56" Type="http://schemas.openxmlformats.org/officeDocument/2006/relationships/hyperlink" Target="http://www.worldbank.org/projects/P091979/kenya-adaptation-climate-change-arid-semi-arid-lands-kaccal?lang=en" TargetMode="External"/><Relationship Id="rId64" Type="http://schemas.openxmlformats.org/officeDocument/2006/relationships/hyperlink" Target="http://www.thegef.org/gef/project_detail?projID=4018" TargetMode="External"/><Relationship Id="rId69" Type="http://schemas.openxmlformats.org/officeDocument/2006/relationships/hyperlink" Target="http://www.thegef.org/gef/project_detail?projID=4138" TargetMode="External"/><Relationship Id="rId77" Type="http://schemas.openxmlformats.org/officeDocument/2006/relationships/hyperlink" Target="http://www.thegef.org/gef/project_detail?projID=3744" TargetMode="External"/><Relationship Id="rId100" Type="http://schemas.openxmlformats.org/officeDocument/2006/relationships/hyperlink" Target="http://www.thegef.org/gef/sites/thegef.org/files/gef_prj_docs/GEFProjectDocuments/Climate%20Change/Russian%20Federation%20-%20Improving%20Urban%20Housing%20Efficiency/EBRD%20PIF%20EE%20in%20Urban%20Housing%20-%20Russia%20v2.doc" TargetMode="External"/><Relationship Id="rId8" Type="http://schemas.openxmlformats.org/officeDocument/2006/relationships/hyperlink" Target="http://www.gefonline.org/projectDetailsSQL.cfm?projID=2625" TargetMode="External"/><Relationship Id="rId51" Type="http://schemas.openxmlformats.org/officeDocument/2006/relationships/hyperlink" Target="http://www.worldbank.org/projects/P100531/coal-fired-generation-rehabilitation?lang=en" TargetMode="External"/><Relationship Id="rId72" Type="http://schemas.openxmlformats.org/officeDocument/2006/relationships/hyperlink" Target="http://www.thegef.org/gef/project_detail?projID=3535" TargetMode="External"/><Relationship Id="rId80" Type="http://schemas.openxmlformats.org/officeDocument/2006/relationships/hyperlink" Target="http://www.worldbank.org/projects/P098654/thermal-power-efficiency?lang=en" TargetMode="External"/><Relationship Id="rId85" Type="http://schemas.openxmlformats.org/officeDocument/2006/relationships/hyperlink" Target="http://search.worldbank.org/projects?qterm=philippines+chiller+&amp;projname=&amp;id=" TargetMode="External"/><Relationship Id="rId93" Type="http://schemas.openxmlformats.org/officeDocument/2006/relationships/hyperlink" Target="http://www.thegef.org/gef/sites/thegef.org/files/gef_prj_docs/GEFProjectDocuments/Climate%20Change/Colombia%20-%20(4138)%20-%20Catalytic%20Investments%20for%20Geothermal%20Power/4138%202009-11-13%20PIF_CLEAN.doc" TargetMode="External"/><Relationship Id="rId98" Type="http://schemas.openxmlformats.org/officeDocument/2006/relationships/hyperlink" Target="http://www.thegef.org/gef/sites/thegef.org/files/gef_prj_docs/GEFProjectDocuments/Climate%20Change/Russian%20Federation%20-%20Market%20Transformation%20Programme%20in%20EE%20in%20GHG-intensive%20Industries/PIFEBRDUNIDORussiaIEE%20v2.doc" TargetMode="External"/><Relationship Id="rId3" Type="http://schemas.openxmlformats.org/officeDocument/2006/relationships/hyperlink" Target="http://www.gefonline.org/projectDetailsSQL.cfm?projID=4109" TargetMode="External"/><Relationship Id="rId12" Type="http://schemas.openxmlformats.org/officeDocument/2006/relationships/hyperlink" Target="http://www.worldbank.org/projects/P119654/gef-guangdong-green-freight-demonstration-project?lang=en" TargetMode="External"/><Relationship Id="rId17" Type="http://schemas.openxmlformats.org/officeDocument/2006/relationships/hyperlink" Target="http://web.worldbank.org/external/projects/main?pagePK=64283627&amp;piPK=73230&amp;theSitePK=40941&amp;menuPK=228424&amp;Projectid=P090789" TargetMode="External"/><Relationship Id="rId25" Type="http://schemas.openxmlformats.org/officeDocument/2006/relationships/hyperlink" Target="http://www.gefonline.org/projectDetailsSQL.cfm?projID=2607" TargetMode="External"/><Relationship Id="rId33" Type="http://schemas.openxmlformats.org/officeDocument/2006/relationships/hyperlink" Target="http://web.worldbank.org/external/projects/main?pagePK=64283627&amp;piPK=73230&amp;theSitePK=40941&amp;menuPK=228424&amp;Projectid=P083352" TargetMode="External"/><Relationship Id="rId38" Type="http://schemas.openxmlformats.org/officeDocument/2006/relationships/hyperlink" Target="http://web.worldbank.org/external/projects/main?pagePK=64283627&amp;piPK=73230&amp;theSitePK=40941&amp;menuPK=228424&amp;Projectid=P082375" TargetMode="External"/><Relationship Id="rId46" Type="http://schemas.openxmlformats.org/officeDocument/2006/relationships/hyperlink" Target="http://web.worldbank.org/external/projects/main?pagePK=64283627&amp;piPK=73230&amp;theSitePK=40941&amp;menuPK=228424&amp;Projectid=P050567" TargetMode="External"/><Relationship Id="rId59" Type="http://schemas.openxmlformats.org/officeDocument/2006/relationships/hyperlink" Target="http://www.worldbank.org/projects/P088996/mexico-crl-integrated-energy-services?lang=en" TargetMode="External"/><Relationship Id="rId67" Type="http://schemas.openxmlformats.org/officeDocument/2006/relationships/hyperlink" Target="http://www.thegef.org/gef/sites/thegef.org/files/documents/document/03-29-2010%20ID%203267-%20Council%20Letter.pdf" TargetMode="External"/><Relationship Id="rId103" Type="http://schemas.openxmlformats.org/officeDocument/2006/relationships/drawing" Target="../drawings/drawing4.xml"/><Relationship Id="rId20" Type="http://schemas.openxmlformats.org/officeDocument/2006/relationships/hyperlink" Target="http://web.worldbank.org/external/projects/main?pagePK=64283627&amp;piPK=73230&amp;theSitePK=40941&amp;menuPK=228424&amp;Projectid=P075534" TargetMode="External"/><Relationship Id="rId41" Type="http://schemas.openxmlformats.org/officeDocument/2006/relationships/hyperlink" Target="http://www.worldbank.org/projects/P097818/rw-sustainable-energy-development-project-gef?lang=en" TargetMode="External"/><Relationship Id="rId54" Type="http://schemas.openxmlformats.org/officeDocument/2006/relationships/hyperlink" Target="http://www.worldbank.org/projects/P100530/india-financing-energy-efficiency-smes?lang=en" TargetMode="External"/><Relationship Id="rId62" Type="http://schemas.openxmlformats.org/officeDocument/2006/relationships/hyperlink" Target="http://www.worldbank.org/projects/P117081/integrating-climate-change-implementation-plan-maroc-vert?lang=en" TargetMode="External"/><Relationship Id="rId70" Type="http://schemas.openxmlformats.org/officeDocument/2006/relationships/hyperlink" Target="http://www.thegef.org/gef/project_detail?projID=4176" TargetMode="External"/><Relationship Id="rId75" Type="http://schemas.openxmlformats.org/officeDocument/2006/relationships/hyperlink" Target="http://www.thegef.org/gef/project_detail?projID=3597" TargetMode="External"/><Relationship Id="rId83" Type="http://schemas.openxmlformats.org/officeDocument/2006/relationships/hyperlink" Target="http://www.ifc.org/ifcext/spiwebsite1.nsf/ProjectDisplay/SPI_DP507694" TargetMode="External"/><Relationship Id="rId88" Type="http://schemas.openxmlformats.org/officeDocument/2006/relationships/hyperlink" Target="http://www.worldbank.org/projects/P101645/tz-energy-development-access-expansion?lang=en" TargetMode="External"/><Relationship Id="rId91" Type="http://schemas.openxmlformats.org/officeDocument/2006/relationships/hyperlink" Target="http://www.thegef.org/gef/project_detail?projID=3392" TargetMode="External"/><Relationship Id="rId96" Type="http://schemas.openxmlformats.org/officeDocument/2006/relationships/hyperlink" Target="http://www.thegef.org/gef/sites/thegef.org/files/gef_prj_docs/GEFProjectDocuments/Climate%20Change/Ukraine%20-%20Creating%20Markets%20for%20Renewable%20Power/11-30-07%20ID3535%20PIF%20document.doc" TargetMode="External"/><Relationship Id="rId1" Type="http://schemas.openxmlformats.org/officeDocument/2006/relationships/hyperlink" Target="http://www.gefonline.org/projectDetailsSQL.cfm?projID=2368" TargetMode="External"/><Relationship Id="rId6" Type="http://schemas.openxmlformats.org/officeDocument/2006/relationships/hyperlink" Target="http://www.gefonline.org/projectDetailsSQL.cfm?projID=2903" TargetMode="External"/><Relationship Id="rId15" Type="http://schemas.openxmlformats.org/officeDocument/2006/relationships/hyperlink" Target="http://www.worldbank.org/projects/P101844/sustainable-development-poor-rural-communities-gef?lang=en" TargetMode="External"/><Relationship Id="rId23" Type="http://schemas.openxmlformats.org/officeDocument/2006/relationships/hyperlink" Target="http://web.worldbank.org/external/projects/main?pagePK=64283627&amp;piPK=73230&amp;theSitePK=40941&amp;menuPK=228424&amp;Projectid=P098040" TargetMode="External"/><Relationship Id="rId28" Type="http://schemas.openxmlformats.org/officeDocument/2006/relationships/hyperlink" Target="http://www.gefonline.org/projectDetailsSQL.cfm?projID=2996" TargetMode="External"/><Relationship Id="rId36" Type="http://schemas.openxmlformats.org/officeDocument/2006/relationships/hyperlink" Target="http://web.worldbank.org/external/projects/main?pagePK=64283627&amp;piPK=73230&amp;theSitePK=40941&amp;menuPK=228424&amp;Projectid=P084831" TargetMode="External"/><Relationship Id="rId49" Type="http://schemas.openxmlformats.org/officeDocument/2006/relationships/hyperlink" Target="http://www-wds.worldbank.org/external/default/WDSContentServer/WDSP/IB/2008/04/30/000020953_20080430104649/Rendered/PDF/424510PAD0GEF1R20081000711.pdf" TargetMode="External"/><Relationship Id="rId57" Type="http://schemas.openxmlformats.org/officeDocument/2006/relationships/hyperlink" Target="http://www.worldbank.org/projects/P112615/kiribati-adaptation-phase-iii-ldcf?lang=en" TargetMode="External"/><Relationship Id="rId10" Type="http://schemas.openxmlformats.org/officeDocument/2006/relationships/hyperlink" Target="http://www.worldbank.org/projects/P113766/china-energy-efficiency-financing-ii?lang=en" TargetMode="External"/><Relationship Id="rId31" Type="http://schemas.openxmlformats.org/officeDocument/2006/relationships/hyperlink" Target="http://web.worldbank.org/external/projects/main?pagePK=64283627&amp;piPK=73230&amp;theSitePK=40941&amp;menuPK=228424&amp;Projectid=P108886" TargetMode="External"/><Relationship Id="rId44" Type="http://schemas.openxmlformats.org/officeDocument/2006/relationships/hyperlink" Target="http://www.worldbank.org/projects/P098915/gef-sino-singapore-tianjin-eco-city?lang=en" TargetMode="External"/><Relationship Id="rId52" Type="http://schemas.openxmlformats.org/officeDocument/2006/relationships/hyperlink" Target="http://www.worldbank.org/projects/P110371/sustainable-urban-transport-project?lang=en" TargetMode="External"/><Relationship Id="rId60" Type="http://schemas.openxmlformats.org/officeDocument/2006/relationships/hyperlink" Target="http://www.worldbank.org/projects/P100438/adaptation-climate-change-impacts-coastal-wetlands-gulf-mexico?lang=en" TargetMode="External"/><Relationship Id="rId65" Type="http://schemas.openxmlformats.org/officeDocument/2006/relationships/hyperlink" Target="http://web.worldbank.org/external/projects/main?pagePK=64283627&amp;piPK=73230&amp;theSitePK=40941&amp;menuPK=228424&amp;Projectid=P077676" TargetMode="External"/><Relationship Id="rId73" Type="http://schemas.openxmlformats.org/officeDocument/2006/relationships/hyperlink" Target="http://www.thegef.org/gef/project_detail?projID=3593" TargetMode="External"/><Relationship Id="rId78" Type="http://schemas.openxmlformats.org/officeDocument/2006/relationships/hyperlink" Target="http://www.thegef.org/gef/project_detail?projID=2669" TargetMode="External"/><Relationship Id="rId81" Type="http://schemas.openxmlformats.org/officeDocument/2006/relationships/hyperlink" Target="http://www.worldbank.org/projects/P112956/lagos-urban-transport-project-2?lang=en" TargetMode="External"/><Relationship Id="rId86" Type="http://schemas.openxmlformats.org/officeDocument/2006/relationships/hyperlink" Target="http://www.worldbank.org/projects/P111669/sao-tome-adaptation-climate-change?lang=en" TargetMode="External"/><Relationship Id="rId94" Type="http://schemas.openxmlformats.org/officeDocument/2006/relationships/hyperlink" Target="http://www.thegef.org/gef/sites/thegef.org/files/gef_prj_docs/GEFProjectDocuments/Climate%20Change/Chile%20-%20%284176%29%20-%20ENCOURAGING%20THE%20SETTING%20UP%20AND%20CONSOLIDATION%20OF%20AN/11-23-09%20-%20ID4176%20-PIF%20-FSP.pdf" TargetMode="External"/><Relationship Id="rId99" Type="http://schemas.openxmlformats.org/officeDocument/2006/relationships/hyperlink" Target="http://www.thegef.org/gef/sites/thegef.org/files/gef_prj_docs/GEFProjectDocuments/Climate%20Change/Romania%20-%20(4009)%20-%20Financing%20Public%20Building%20Efficiency/EBRD%20PPG%20EE%20in%20Public%20Buildings%20-%20Romania%20v3%20040909.doc" TargetMode="External"/><Relationship Id="rId101" Type="http://schemas.openxmlformats.org/officeDocument/2006/relationships/hyperlink" Target="http://www.adb.org/projects/44058-013/details" TargetMode="External"/><Relationship Id="rId4" Type="http://schemas.openxmlformats.org/officeDocument/2006/relationships/hyperlink" Target="http://www.gefonline.org/projectDetailsSQL.cfm?projID=2947" TargetMode="External"/><Relationship Id="rId9" Type="http://schemas.openxmlformats.org/officeDocument/2006/relationships/hyperlink" Target="http://web.worldbank.org/external/projects/main?pagePK=64283627&amp;piPK=73230&amp;theSitePK=40941&amp;menuPK=228424&amp;Projectid=P069896" TargetMode="External"/><Relationship Id="rId13" Type="http://schemas.openxmlformats.org/officeDocument/2006/relationships/hyperlink" Target="http://www.worldbank.org/projects/P072721/heat-reform-building-energy-efficiency-project?lang=en" TargetMode="External"/><Relationship Id="rId18" Type="http://schemas.openxmlformats.org/officeDocument/2006/relationships/hyperlink" Target="http://www.gefonline.org/projectDetailsSQL.cfm?projID=3227" TargetMode="External"/><Relationship Id="rId39" Type="http://schemas.openxmlformats.org/officeDocument/2006/relationships/hyperlink" Target="http://web.worldbank.org/external/projects/main?pagePK=64283627&amp;piPK=73230&amp;theSitePK=40941&amp;menuPK=228424&amp;Projectid=P077380" TargetMode="External"/><Relationship Id="rId34" Type="http://schemas.openxmlformats.org/officeDocument/2006/relationships/hyperlink" Target="http://web.worldbank.org/external/projects/main?pagePK=64283627&amp;piPK=73230&amp;theSitePK=40941&amp;menuPK=228424&amp;Projectid=P041396" TargetMode="External"/><Relationship Id="rId50" Type="http://schemas.openxmlformats.org/officeDocument/2006/relationships/hyperlink" Target="http://www.worldbank.org/projects/P090113/rural-electrification-project?lang=en" TargetMode="External"/><Relationship Id="rId55" Type="http://schemas.openxmlformats.org/officeDocument/2006/relationships/hyperlink" Target="http://www.worldbank.org/projects/P093201/promotion-wind-power-market?lang=en" TargetMode="External"/><Relationship Id="rId76" Type="http://schemas.openxmlformats.org/officeDocument/2006/relationships/hyperlink" Target="http://www.thegef.org/gef/project_detail?projID=4130" TargetMode="External"/><Relationship Id="rId97" Type="http://schemas.openxmlformats.org/officeDocument/2006/relationships/hyperlink" Target="http://www.thegef.org/gef/sites/thegef.org/files/gef_prj_docs/GEFProjectDocuments/Climate%20Change/Russian%20Federation%20-%20Improving%20Efficiency%20in%20Public%20Buildings/EBRD%20PIF%20EE%20in%20Public%20Buildings%20-%20Russia%20v2.d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zoomScaleNormal="100" workbookViewId="0">
      <selection activeCell="E5" sqref="E5"/>
    </sheetView>
  </sheetViews>
  <sheetFormatPr defaultColWidth="9.140625" defaultRowHeight="12.75" x14ac:dyDescent="0.2"/>
  <cols>
    <col min="1" max="1" width="9.28515625" style="87" customWidth="1"/>
    <col min="2" max="2" width="57.28515625" style="87" customWidth="1"/>
    <col min="3" max="3" width="13.28515625" style="87" customWidth="1"/>
    <col min="4" max="4" width="12.28515625" style="87" customWidth="1"/>
    <col min="5" max="5" width="10.85546875" style="87" customWidth="1"/>
    <col min="6" max="6" width="10" style="87" bestFit="1" customWidth="1"/>
    <col min="7" max="7" width="11.42578125" style="87" customWidth="1"/>
    <col min="8" max="8" width="10.85546875" style="87" customWidth="1"/>
    <col min="9" max="9" width="11.28515625" style="87" customWidth="1"/>
    <col min="10" max="10" width="11.140625" style="87" customWidth="1"/>
    <col min="11" max="11" width="28.5703125" style="87" bestFit="1" customWidth="1"/>
    <col min="12" max="12" width="13.28515625" style="87" customWidth="1"/>
    <col min="13" max="13" width="11.42578125" style="87" customWidth="1"/>
    <col min="14" max="14" width="17" style="87" bestFit="1" customWidth="1"/>
    <col min="15" max="15" width="9.85546875" style="87" customWidth="1"/>
    <col min="16" max="16" width="22.140625" style="87" customWidth="1"/>
    <col min="17" max="16384" width="9.140625" style="87"/>
  </cols>
  <sheetData>
    <row r="1" spans="1:16" ht="25.5" x14ac:dyDescent="0.35">
      <c r="A1" s="117" t="s">
        <v>681</v>
      </c>
    </row>
    <row r="2" spans="1:16" ht="15.75" customHeight="1" x14ac:dyDescent="0.2">
      <c r="A2" s="119" t="s">
        <v>683</v>
      </c>
    </row>
    <row r="3" spans="1:16" ht="15" x14ac:dyDescent="0.25">
      <c r="A3"/>
    </row>
    <row r="4" spans="1:16" x14ac:dyDescent="0.2">
      <c r="A4" s="118" t="s">
        <v>679</v>
      </c>
    </row>
    <row r="5" spans="1:16" x14ac:dyDescent="0.2">
      <c r="A5" s="87" t="s">
        <v>680</v>
      </c>
    </row>
    <row r="6" spans="1:16" x14ac:dyDescent="0.2">
      <c r="A6" s="87" t="s">
        <v>682</v>
      </c>
    </row>
    <row r="8" spans="1:16" x14ac:dyDescent="0.2">
      <c r="A8" s="118" t="s">
        <v>676</v>
      </c>
    </row>
    <row r="9" spans="1:16" x14ac:dyDescent="0.2">
      <c r="A9" s="118" t="s">
        <v>677</v>
      </c>
    </row>
    <row r="10" spans="1:16" x14ac:dyDescent="0.2">
      <c r="A10" s="118" t="s">
        <v>678</v>
      </c>
    </row>
    <row r="11" spans="1:16" ht="13.5" thickBot="1" x14ac:dyDescent="0.25">
      <c r="B11" s="118"/>
    </row>
    <row r="12" spans="1:16" s="95" customFormat="1" ht="54" customHeight="1" thickBot="1" x14ac:dyDescent="0.3">
      <c r="A12" s="4" t="s">
        <v>577</v>
      </c>
      <c r="B12" s="5" t="s">
        <v>161</v>
      </c>
      <c r="C12" s="5" t="s">
        <v>578</v>
      </c>
      <c r="D12" s="5" t="s">
        <v>162</v>
      </c>
      <c r="E12" s="5" t="s">
        <v>579</v>
      </c>
      <c r="F12" s="5" t="s">
        <v>163</v>
      </c>
      <c r="G12" s="5" t="s">
        <v>580</v>
      </c>
      <c r="H12" s="5" t="s">
        <v>581</v>
      </c>
      <c r="I12" s="5" t="s">
        <v>582</v>
      </c>
      <c r="J12" s="5" t="s">
        <v>583</v>
      </c>
      <c r="K12" s="5" t="s">
        <v>28</v>
      </c>
      <c r="L12" s="5" t="s">
        <v>629</v>
      </c>
      <c r="M12" s="5" t="s">
        <v>584</v>
      </c>
      <c r="N12" s="5" t="s">
        <v>164</v>
      </c>
      <c r="O12" s="5" t="s">
        <v>32</v>
      </c>
      <c r="P12" s="6" t="s">
        <v>30</v>
      </c>
    </row>
    <row r="13" spans="1:16" ht="15" customHeight="1" x14ac:dyDescent="0.25">
      <c r="A13" s="36" t="s">
        <v>0</v>
      </c>
      <c r="B13" s="37" t="s">
        <v>243</v>
      </c>
      <c r="C13" s="38">
        <v>38776</v>
      </c>
      <c r="D13" s="37">
        <v>54.38</v>
      </c>
      <c r="E13" s="39">
        <v>40</v>
      </c>
      <c r="F13" s="39">
        <v>0</v>
      </c>
      <c r="G13" s="39">
        <v>14.38</v>
      </c>
      <c r="H13" s="39">
        <v>0</v>
      </c>
      <c r="I13" s="40" t="s">
        <v>1</v>
      </c>
      <c r="J13" s="40" t="s">
        <v>8</v>
      </c>
      <c r="K13" s="37" t="s">
        <v>87</v>
      </c>
      <c r="L13" s="40" t="s">
        <v>606</v>
      </c>
      <c r="M13" s="40" t="s">
        <v>19</v>
      </c>
      <c r="N13" s="41" t="s">
        <v>21</v>
      </c>
      <c r="O13" s="40" t="s">
        <v>6</v>
      </c>
      <c r="P13" s="98" t="s">
        <v>244</v>
      </c>
    </row>
    <row r="14" spans="1:16" ht="15" customHeight="1" x14ac:dyDescent="0.25">
      <c r="A14" s="20" t="s">
        <v>0</v>
      </c>
      <c r="B14" s="21" t="s">
        <v>211</v>
      </c>
      <c r="C14" s="22">
        <v>40689</v>
      </c>
      <c r="D14" s="21">
        <v>52</v>
      </c>
      <c r="E14" s="30">
        <v>39</v>
      </c>
      <c r="F14" s="30">
        <v>0</v>
      </c>
      <c r="G14" s="30">
        <v>13</v>
      </c>
      <c r="H14" s="30">
        <v>0</v>
      </c>
      <c r="I14" s="23" t="s">
        <v>1</v>
      </c>
      <c r="J14" s="23" t="s">
        <v>8</v>
      </c>
      <c r="K14" s="21" t="s">
        <v>2</v>
      </c>
      <c r="L14" s="23" t="s">
        <v>607</v>
      </c>
      <c r="M14" s="23" t="s">
        <v>15</v>
      </c>
      <c r="N14" s="24" t="s">
        <v>5</v>
      </c>
      <c r="O14" s="23" t="s">
        <v>6</v>
      </c>
      <c r="P14" s="99" t="s">
        <v>212</v>
      </c>
    </row>
    <row r="15" spans="1:16" ht="15" customHeight="1" x14ac:dyDescent="0.25">
      <c r="A15" s="36" t="s">
        <v>0</v>
      </c>
      <c r="B15" s="37" t="s">
        <v>213</v>
      </c>
      <c r="C15" s="38">
        <v>39961</v>
      </c>
      <c r="D15" s="37">
        <v>193.1</v>
      </c>
      <c r="E15" s="39">
        <v>125</v>
      </c>
      <c r="F15" s="39">
        <v>0</v>
      </c>
      <c r="G15" s="39">
        <v>68.099999999999994</v>
      </c>
      <c r="H15" s="39">
        <v>0</v>
      </c>
      <c r="I15" s="40" t="s">
        <v>1</v>
      </c>
      <c r="J15" s="40" t="s">
        <v>8</v>
      </c>
      <c r="K15" s="37" t="s">
        <v>2</v>
      </c>
      <c r="L15" s="40" t="s">
        <v>608</v>
      </c>
      <c r="M15" s="40" t="s">
        <v>15</v>
      </c>
      <c r="N15" s="41" t="s">
        <v>5</v>
      </c>
      <c r="O15" s="40" t="s">
        <v>6</v>
      </c>
      <c r="P15" s="100" t="s">
        <v>214</v>
      </c>
    </row>
    <row r="16" spans="1:16" ht="15" customHeight="1" x14ac:dyDescent="0.25">
      <c r="A16" s="20" t="s">
        <v>0</v>
      </c>
      <c r="B16" s="21" t="s">
        <v>564</v>
      </c>
      <c r="C16" s="22">
        <v>39877</v>
      </c>
      <c r="D16" s="21">
        <v>1300</v>
      </c>
      <c r="E16" s="30">
        <v>1300</v>
      </c>
      <c r="F16" s="30">
        <v>0</v>
      </c>
      <c r="G16" s="30">
        <v>0</v>
      </c>
      <c r="H16" s="30">
        <v>0</v>
      </c>
      <c r="I16" s="23" t="s">
        <v>1</v>
      </c>
      <c r="J16" s="23" t="s">
        <v>8</v>
      </c>
      <c r="K16" s="23" t="s">
        <v>50</v>
      </c>
      <c r="L16" s="25" t="s">
        <v>609</v>
      </c>
      <c r="M16" s="23" t="s">
        <v>19</v>
      </c>
      <c r="N16" s="21" t="s">
        <v>169</v>
      </c>
      <c r="O16" s="21" t="s">
        <v>6</v>
      </c>
      <c r="P16" s="101" t="s">
        <v>189</v>
      </c>
    </row>
    <row r="17" spans="1:16" ht="15" customHeight="1" x14ac:dyDescent="0.25">
      <c r="A17" s="42" t="s">
        <v>0</v>
      </c>
      <c r="B17" s="43" t="s">
        <v>209</v>
      </c>
      <c r="C17" s="38">
        <v>40897</v>
      </c>
      <c r="D17" s="41">
        <v>53.6</v>
      </c>
      <c r="E17" s="44">
        <v>49.6</v>
      </c>
      <c r="F17" s="44">
        <v>0</v>
      </c>
      <c r="G17" s="44">
        <v>4</v>
      </c>
      <c r="H17" s="44">
        <v>0</v>
      </c>
      <c r="I17" s="43" t="s">
        <v>1</v>
      </c>
      <c r="J17" s="43" t="s">
        <v>8</v>
      </c>
      <c r="K17" s="43" t="s">
        <v>560</v>
      </c>
      <c r="L17" s="45" t="s">
        <v>609</v>
      </c>
      <c r="M17" s="43" t="s">
        <v>19</v>
      </c>
      <c r="N17" s="43" t="s">
        <v>21</v>
      </c>
      <c r="O17" s="43" t="s">
        <v>6</v>
      </c>
      <c r="P17" s="110" t="s">
        <v>210</v>
      </c>
    </row>
    <row r="18" spans="1:16" ht="15" customHeight="1" x14ac:dyDescent="0.25">
      <c r="A18" s="26" t="s">
        <v>0</v>
      </c>
      <c r="B18" s="21" t="s">
        <v>245</v>
      </c>
      <c r="C18" s="22">
        <v>40484</v>
      </c>
      <c r="D18" s="21">
        <v>160</v>
      </c>
      <c r="E18" s="30">
        <v>50</v>
      </c>
      <c r="F18" s="30">
        <v>0</v>
      </c>
      <c r="G18" s="30">
        <v>110</v>
      </c>
      <c r="H18" s="30">
        <v>0</v>
      </c>
      <c r="I18" s="23" t="s">
        <v>1</v>
      </c>
      <c r="J18" s="23" t="s">
        <v>8</v>
      </c>
      <c r="K18" s="21" t="s">
        <v>87</v>
      </c>
      <c r="L18" s="21" t="s">
        <v>609</v>
      </c>
      <c r="M18" s="21" t="s">
        <v>19</v>
      </c>
      <c r="N18" s="24" t="s">
        <v>5</v>
      </c>
      <c r="O18" s="23" t="s">
        <v>6</v>
      </c>
      <c r="P18" s="99" t="s">
        <v>246</v>
      </c>
    </row>
    <row r="19" spans="1:16" ht="15" customHeight="1" x14ac:dyDescent="0.25">
      <c r="A19" s="46" t="s">
        <v>165</v>
      </c>
      <c r="B19" s="37" t="s">
        <v>175</v>
      </c>
      <c r="C19" s="38">
        <v>39289</v>
      </c>
      <c r="D19" s="37">
        <v>41.1</v>
      </c>
      <c r="E19" s="39">
        <v>38.799999999999997</v>
      </c>
      <c r="F19" s="39">
        <v>0</v>
      </c>
      <c r="G19" s="39">
        <v>2.2999999999999998</v>
      </c>
      <c r="H19" s="39">
        <v>0</v>
      </c>
      <c r="I19" s="40" t="s">
        <v>167</v>
      </c>
      <c r="J19" s="40" t="s">
        <v>8</v>
      </c>
      <c r="K19" s="37" t="s">
        <v>3</v>
      </c>
      <c r="L19" s="40" t="s">
        <v>610</v>
      </c>
      <c r="M19" s="40" t="s">
        <v>4</v>
      </c>
      <c r="N19" s="41" t="s">
        <v>5</v>
      </c>
      <c r="O19" s="40" t="s">
        <v>6</v>
      </c>
      <c r="P19" s="100" t="s">
        <v>176</v>
      </c>
    </row>
    <row r="20" spans="1:16" ht="15" customHeight="1" x14ac:dyDescent="0.25">
      <c r="A20" s="26" t="s">
        <v>0</v>
      </c>
      <c r="B20" s="23" t="s">
        <v>190</v>
      </c>
      <c r="C20" s="22">
        <v>38741</v>
      </c>
      <c r="D20" s="21">
        <v>178.95</v>
      </c>
      <c r="E20" s="30">
        <v>100</v>
      </c>
      <c r="F20" s="30">
        <f>5.5</f>
        <v>5.5</v>
      </c>
      <c r="G20" s="30">
        <f>25.15+27.8</f>
        <v>52.95</v>
      </c>
      <c r="H20" s="30">
        <v>20.5</v>
      </c>
      <c r="I20" s="23" t="s">
        <v>1</v>
      </c>
      <c r="J20" s="23" t="s">
        <v>8</v>
      </c>
      <c r="K20" s="21" t="s">
        <v>50</v>
      </c>
      <c r="L20" s="23" t="s">
        <v>611</v>
      </c>
      <c r="M20" s="23" t="s">
        <v>12</v>
      </c>
      <c r="N20" s="24" t="s">
        <v>16</v>
      </c>
      <c r="O20" s="23" t="s">
        <v>6</v>
      </c>
      <c r="P20" s="99" t="s">
        <v>191</v>
      </c>
    </row>
    <row r="21" spans="1:16" ht="15" customHeight="1" x14ac:dyDescent="0.25">
      <c r="A21" s="46" t="s">
        <v>0</v>
      </c>
      <c r="B21" s="37" t="s">
        <v>192</v>
      </c>
      <c r="C21" s="38">
        <v>40304</v>
      </c>
      <c r="D21" s="37">
        <v>119.72</v>
      </c>
      <c r="E21" s="39">
        <v>60</v>
      </c>
      <c r="F21" s="39">
        <v>0</v>
      </c>
      <c r="G21" s="39">
        <v>59.72</v>
      </c>
      <c r="H21" s="39">
        <v>0</v>
      </c>
      <c r="I21" s="40" t="s">
        <v>1</v>
      </c>
      <c r="J21" s="40" t="s">
        <v>8</v>
      </c>
      <c r="K21" s="37" t="s">
        <v>50</v>
      </c>
      <c r="L21" s="40" t="s">
        <v>611</v>
      </c>
      <c r="M21" s="40" t="s">
        <v>12</v>
      </c>
      <c r="N21" s="41" t="s">
        <v>16</v>
      </c>
      <c r="O21" s="40" t="s">
        <v>6</v>
      </c>
      <c r="P21" s="100" t="s">
        <v>193</v>
      </c>
    </row>
    <row r="22" spans="1:16" ht="15" customHeight="1" x14ac:dyDescent="0.25">
      <c r="A22" s="26" t="s">
        <v>0</v>
      </c>
      <c r="B22" s="21" t="s">
        <v>201</v>
      </c>
      <c r="C22" s="22">
        <v>39952</v>
      </c>
      <c r="D22" s="21">
        <v>204.3</v>
      </c>
      <c r="E22" s="30">
        <v>80</v>
      </c>
      <c r="F22" s="30">
        <v>0</v>
      </c>
      <c r="G22" s="30">
        <v>47.3</v>
      </c>
      <c r="H22" s="30">
        <f>77</f>
        <v>77</v>
      </c>
      <c r="I22" s="23" t="s">
        <v>1</v>
      </c>
      <c r="J22" s="23" t="s">
        <v>8</v>
      </c>
      <c r="K22" s="21" t="s">
        <v>560</v>
      </c>
      <c r="L22" s="23" t="s">
        <v>611</v>
      </c>
      <c r="M22" s="23" t="s">
        <v>12</v>
      </c>
      <c r="N22" s="24" t="s">
        <v>5</v>
      </c>
      <c r="O22" s="23" t="s">
        <v>6</v>
      </c>
      <c r="P22" s="99" t="s">
        <v>202</v>
      </c>
    </row>
    <row r="23" spans="1:16" ht="15" customHeight="1" x14ac:dyDescent="0.25">
      <c r="A23" s="36" t="s">
        <v>0</v>
      </c>
      <c r="B23" s="40" t="s">
        <v>215</v>
      </c>
      <c r="C23" s="38">
        <v>39595</v>
      </c>
      <c r="D23" s="37">
        <v>375.85</v>
      </c>
      <c r="E23" s="39">
        <v>191</v>
      </c>
      <c r="F23" s="39">
        <v>0</v>
      </c>
      <c r="G23" s="39">
        <v>184.85</v>
      </c>
      <c r="H23" s="39">
        <v>0</v>
      </c>
      <c r="I23" s="40" t="s">
        <v>1</v>
      </c>
      <c r="J23" s="40" t="s">
        <v>8</v>
      </c>
      <c r="K23" s="37" t="s">
        <v>2</v>
      </c>
      <c r="L23" s="40" t="s">
        <v>611</v>
      </c>
      <c r="M23" s="40" t="s">
        <v>12</v>
      </c>
      <c r="N23" s="41" t="s">
        <v>5</v>
      </c>
      <c r="O23" s="40" t="s">
        <v>6</v>
      </c>
      <c r="P23" s="100" t="s">
        <v>216</v>
      </c>
    </row>
    <row r="24" spans="1:16" ht="15" customHeight="1" x14ac:dyDescent="0.25">
      <c r="A24" s="27" t="s">
        <v>0</v>
      </c>
      <c r="B24" s="21" t="s">
        <v>217</v>
      </c>
      <c r="C24" s="22">
        <v>40703</v>
      </c>
      <c r="D24" s="21">
        <v>317.10000000000002</v>
      </c>
      <c r="E24" s="30">
        <v>150</v>
      </c>
      <c r="F24" s="30">
        <v>0</v>
      </c>
      <c r="G24" s="30">
        <v>166.2</v>
      </c>
      <c r="H24" s="30">
        <v>0</v>
      </c>
      <c r="I24" s="23" t="s">
        <v>1</v>
      </c>
      <c r="J24" s="23" t="s">
        <v>8</v>
      </c>
      <c r="K24" s="21" t="s">
        <v>2</v>
      </c>
      <c r="L24" s="23" t="s">
        <v>611</v>
      </c>
      <c r="M24" s="23" t="s">
        <v>12</v>
      </c>
      <c r="N24" s="28" t="s">
        <v>16</v>
      </c>
      <c r="O24" s="23" t="s">
        <v>6</v>
      </c>
      <c r="P24" s="99" t="s">
        <v>218</v>
      </c>
    </row>
    <row r="25" spans="1:16" ht="15" customHeight="1" x14ac:dyDescent="0.2">
      <c r="A25" s="46" t="s">
        <v>0</v>
      </c>
      <c r="B25" s="37" t="s">
        <v>219</v>
      </c>
      <c r="C25" s="38">
        <v>40680</v>
      </c>
      <c r="D25" s="37">
        <v>343.2</v>
      </c>
      <c r="E25" s="39">
        <v>100</v>
      </c>
      <c r="F25" s="39">
        <v>0</v>
      </c>
      <c r="G25" s="39">
        <v>243.2</v>
      </c>
      <c r="H25" s="39">
        <v>0</v>
      </c>
      <c r="I25" s="40" t="s">
        <v>1</v>
      </c>
      <c r="J25" s="40" t="s">
        <v>8</v>
      </c>
      <c r="K25" s="37" t="s">
        <v>2</v>
      </c>
      <c r="L25" s="40" t="s">
        <v>611</v>
      </c>
      <c r="M25" s="40" t="s">
        <v>12</v>
      </c>
      <c r="N25" s="41" t="s">
        <v>5</v>
      </c>
      <c r="O25" s="40" t="s">
        <v>6</v>
      </c>
      <c r="P25" s="100" t="s">
        <v>220</v>
      </c>
    </row>
    <row r="26" spans="1:16" ht="15" customHeight="1" x14ac:dyDescent="0.2">
      <c r="A26" s="20" t="s">
        <v>0</v>
      </c>
      <c r="B26" s="23" t="s">
        <v>225</v>
      </c>
      <c r="C26" s="22">
        <v>39784</v>
      </c>
      <c r="D26" s="21">
        <v>439.75</v>
      </c>
      <c r="E26" s="30">
        <v>120</v>
      </c>
      <c r="F26" s="30">
        <v>0</v>
      </c>
      <c r="G26" s="30">
        <v>319.75</v>
      </c>
      <c r="H26" s="30">
        <v>0</v>
      </c>
      <c r="I26" s="23" t="s">
        <v>1</v>
      </c>
      <c r="J26" s="23" t="s">
        <v>226</v>
      </c>
      <c r="K26" s="21" t="s">
        <v>3</v>
      </c>
      <c r="L26" s="23" t="s">
        <v>611</v>
      </c>
      <c r="M26" s="23" t="s">
        <v>12</v>
      </c>
      <c r="N26" s="24" t="s">
        <v>21</v>
      </c>
      <c r="O26" s="23" t="s">
        <v>6</v>
      </c>
      <c r="P26" s="99" t="s">
        <v>227</v>
      </c>
    </row>
    <row r="27" spans="1:16" ht="15" customHeight="1" x14ac:dyDescent="0.2">
      <c r="A27" s="36" t="s">
        <v>0</v>
      </c>
      <c r="B27" s="37" t="s">
        <v>234</v>
      </c>
      <c r="C27" s="38">
        <v>40645</v>
      </c>
      <c r="D27" s="37">
        <v>291.14</v>
      </c>
      <c r="E27" s="39">
        <v>100</v>
      </c>
      <c r="F27" s="39">
        <v>0</v>
      </c>
      <c r="G27" s="39">
        <v>191.14</v>
      </c>
      <c r="H27" s="39">
        <v>0</v>
      </c>
      <c r="I27" s="40" t="s">
        <v>1</v>
      </c>
      <c r="J27" s="40" t="s">
        <v>8</v>
      </c>
      <c r="K27" s="37" t="s">
        <v>235</v>
      </c>
      <c r="L27" s="40" t="s">
        <v>611</v>
      </c>
      <c r="M27" s="40" t="s">
        <v>12</v>
      </c>
      <c r="N27" s="41" t="s">
        <v>5</v>
      </c>
      <c r="O27" s="40" t="s">
        <v>6</v>
      </c>
      <c r="P27" s="100" t="s">
        <v>236</v>
      </c>
    </row>
    <row r="28" spans="1:16" ht="15" customHeight="1" x14ac:dyDescent="0.2">
      <c r="A28" s="20" t="s">
        <v>0</v>
      </c>
      <c r="B28" s="21" t="s">
        <v>237</v>
      </c>
      <c r="C28" s="22">
        <v>39716</v>
      </c>
      <c r="D28" s="21">
        <v>319</v>
      </c>
      <c r="E28" s="30">
        <v>100</v>
      </c>
      <c r="F28" s="30">
        <v>0</v>
      </c>
      <c r="G28" s="30">
        <f>59+160</f>
        <v>219</v>
      </c>
      <c r="H28" s="30">
        <v>0</v>
      </c>
      <c r="I28" s="23" t="s">
        <v>1</v>
      </c>
      <c r="J28" s="23" t="s">
        <v>8</v>
      </c>
      <c r="K28" s="21" t="s">
        <v>235</v>
      </c>
      <c r="L28" s="23" t="s">
        <v>611</v>
      </c>
      <c r="M28" s="23" t="s">
        <v>12</v>
      </c>
      <c r="N28" s="24" t="s">
        <v>5</v>
      </c>
      <c r="O28" s="23" t="s">
        <v>6</v>
      </c>
      <c r="P28" s="99" t="s">
        <v>238</v>
      </c>
    </row>
    <row r="29" spans="1:16" ht="15" customHeight="1" x14ac:dyDescent="0.2">
      <c r="A29" s="36" t="s">
        <v>0</v>
      </c>
      <c r="B29" s="37" t="s">
        <v>239</v>
      </c>
      <c r="C29" s="38">
        <v>40745</v>
      </c>
      <c r="D29" s="37">
        <v>407</v>
      </c>
      <c r="E29" s="39">
        <v>350</v>
      </c>
      <c r="F29" s="39">
        <v>0</v>
      </c>
      <c r="G29" s="39">
        <v>57</v>
      </c>
      <c r="H29" s="39">
        <v>0</v>
      </c>
      <c r="I29" s="40" t="s">
        <v>1</v>
      </c>
      <c r="J29" s="40" t="s">
        <v>8</v>
      </c>
      <c r="K29" s="40" t="s">
        <v>10</v>
      </c>
      <c r="L29" s="40" t="s">
        <v>612</v>
      </c>
      <c r="M29" s="40" t="s">
        <v>19</v>
      </c>
      <c r="N29" s="41" t="s">
        <v>5</v>
      </c>
      <c r="O29" s="40" t="s">
        <v>6</v>
      </c>
      <c r="P29" s="100" t="s">
        <v>240</v>
      </c>
    </row>
    <row r="30" spans="1:16" ht="15" customHeight="1" x14ac:dyDescent="0.2">
      <c r="A30" s="20" t="s">
        <v>165</v>
      </c>
      <c r="B30" s="21" t="s">
        <v>166</v>
      </c>
      <c r="C30" s="22">
        <v>39994</v>
      </c>
      <c r="D30" s="21">
        <v>27.94</v>
      </c>
      <c r="E30" s="30">
        <v>10</v>
      </c>
      <c r="F30" s="30">
        <f>3.19+1.59+11.16</f>
        <v>15.940000000000001</v>
      </c>
      <c r="G30" s="30">
        <v>2</v>
      </c>
      <c r="H30" s="30">
        <v>0</v>
      </c>
      <c r="I30" s="23" t="s">
        <v>167</v>
      </c>
      <c r="J30" s="23" t="s">
        <v>8</v>
      </c>
      <c r="K30" s="23" t="s">
        <v>50</v>
      </c>
      <c r="L30" s="25" t="s">
        <v>613</v>
      </c>
      <c r="M30" s="23" t="s">
        <v>4</v>
      </c>
      <c r="N30" s="23" t="s">
        <v>169</v>
      </c>
      <c r="O30" s="21" t="s">
        <v>6</v>
      </c>
      <c r="P30" s="101" t="s">
        <v>168</v>
      </c>
    </row>
    <row r="31" spans="1:16" ht="15" customHeight="1" x14ac:dyDescent="0.2">
      <c r="A31" s="36" t="s">
        <v>0</v>
      </c>
      <c r="B31" s="37" t="s">
        <v>228</v>
      </c>
      <c r="C31" s="38">
        <v>39338</v>
      </c>
      <c r="D31" s="37">
        <v>670</v>
      </c>
      <c r="E31" s="39">
        <v>400</v>
      </c>
      <c r="F31" s="39">
        <v>0</v>
      </c>
      <c r="G31" s="39">
        <v>270</v>
      </c>
      <c r="H31" s="39">
        <v>0</v>
      </c>
      <c r="I31" s="40" t="s">
        <v>1</v>
      </c>
      <c r="J31" s="40" t="s">
        <v>8</v>
      </c>
      <c r="K31" s="37" t="s">
        <v>3</v>
      </c>
      <c r="L31" s="40" t="s">
        <v>614</v>
      </c>
      <c r="M31" s="40" t="s">
        <v>34</v>
      </c>
      <c r="N31" s="41" t="s">
        <v>5</v>
      </c>
      <c r="O31" s="40" t="s">
        <v>6</v>
      </c>
      <c r="P31" s="100" t="s">
        <v>229</v>
      </c>
    </row>
    <row r="32" spans="1:16" ht="15" customHeight="1" x14ac:dyDescent="0.2">
      <c r="A32" s="20" t="s">
        <v>0</v>
      </c>
      <c r="B32" s="21" t="s">
        <v>230</v>
      </c>
      <c r="C32" s="22">
        <v>39350</v>
      </c>
      <c r="D32" s="21">
        <v>200</v>
      </c>
      <c r="E32" s="30">
        <f>135+65</f>
        <v>200</v>
      </c>
      <c r="F32" s="30">
        <v>0</v>
      </c>
      <c r="G32" s="30">
        <v>0</v>
      </c>
      <c r="H32" s="30">
        <v>0</v>
      </c>
      <c r="I32" s="23" t="s">
        <v>1</v>
      </c>
      <c r="J32" s="23" t="s">
        <v>167</v>
      </c>
      <c r="K32" s="23" t="s">
        <v>3</v>
      </c>
      <c r="L32" s="25" t="s">
        <v>614</v>
      </c>
      <c r="M32" s="23" t="s">
        <v>34</v>
      </c>
      <c r="N32" s="21" t="s">
        <v>169</v>
      </c>
      <c r="O32" s="21" t="s">
        <v>6</v>
      </c>
      <c r="P32" s="101" t="s">
        <v>231</v>
      </c>
    </row>
    <row r="33" spans="1:16" ht="15" customHeight="1" x14ac:dyDescent="0.2">
      <c r="A33" s="36" t="s">
        <v>0</v>
      </c>
      <c r="B33" s="37" t="s">
        <v>241</v>
      </c>
      <c r="C33" s="38">
        <v>40157</v>
      </c>
      <c r="D33" s="37">
        <v>328.33</v>
      </c>
      <c r="E33" s="39">
        <v>105.23</v>
      </c>
      <c r="F33" s="39">
        <v>0</v>
      </c>
      <c r="G33" s="39">
        <v>223.1</v>
      </c>
      <c r="H33" s="39">
        <v>0</v>
      </c>
      <c r="I33" s="40" t="s">
        <v>1</v>
      </c>
      <c r="J33" s="40" t="s">
        <v>8</v>
      </c>
      <c r="K33" s="40" t="s">
        <v>10</v>
      </c>
      <c r="L33" s="40" t="s">
        <v>614</v>
      </c>
      <c r="M33" s="40" t="s">
        <v>34</v>
      </c>
      <c r="N33" s="41" t="s">
        <v>21</v>
      </c>
      <c r="O33" s="40" t="s">
        <v>6</v>
      </c>
      <c r="P33" s="100" t="s">
        <v>242</v>
      </c>
    </row>
    <row r="34" spans="1:16" ht="15" customHeight="1" x14ac:dyDescent="0.2">
      <c r="A34" s="26" t="s">
        <v>0</v>
      </c>
      <c r="B34" s="21" t="s">
        <v>194</v>
      </c>
      <c r="C34" s="22">
        <v>40323</v>
      </c>
      <c r="D34" s="21">
        <v>200</v>
      </c>
      <c r="E34" s="30">
        <v>200</v>
      </c>
      <c r="F34" s="30">
        <v>0</v>
      </c>
      <c r="G34" s="30">
        <v>0</v>
      </c>
      <c r="H34" s="30">
        <v>0</v>
      </c>
      <c r="I34" s="23" t="s">
        <v>1</v>
      </c>
      <c r="J34" s="23" t="s">
        <v>8</v>
      </c>
      <c r="K34" s="23" t="s">
        <v>50</v>
      </c>
      <c r="L34" s="25" t="s">
        <v>615</v>
      </c>
      <c r="M34" s="23" t="s">
        <v>12</v>
      </c>
      <c r="N34" s="21" t="s">
        <v>169</v>
      </c>
      <c r="O34" s="21" t="s">
        <v>196</v>
      </c>
      <c r="P34" s="101" t="s">
        <v>195</v>
      </c>
    </row>
    <row r="35" spans="1:16" ht="15" customHeight="1" x14ac:dyDescent="0.2">
      <c r="A35" s="36" t="s">
        <v>165</v>
      </c>
      <c r="B35" s="37" t="s">
        <v>181</v>
      </c>
      <c r="C35" s="38">
        <v>39238</v>
      </c>
      <c r="D35" s="37">
        <v>18.8</v>
      </c>
      <c r="E35" s="39">
        <v>15</v>
      </c>
      <c r="F35" s="39">
        <v>0</v>
      </c>
      <c r="G35" s="39">
        <v>3.8</v>
      </c>
      <c r="H35" s="39">
        <v>0</v>
      </c>
      <c r="I35" s="40" t="s">
        <v>171</v>
      </c>
      <c r="J35" s="40" t="s">
        <v>8</v>
      </c>
      <c r="K35" s="37" t="s">
        <v>182</v>
      </c>
      <c r="L35" s="40" t="s">
        <v>616</v>
      </c>
      <c r="M35" s="40" t="s">
        <v>12</v>
      </c>
      <c r="N35" s="41" t="s">
        <v>5</v>
      </c>
      <c r="O35" s="40" t="s">
        <v>6</v>
      </c>
      <c r="P35" s="100" t="s">
        <v>183</v>
      </c>
    </row>
    <row r="36" spans="1:16" ht="15" customHeight="1" x14ac:dyDescent="0.2">
      <c r="A36" s="26" t="s">
        <v>165</v>
      </c>
      <c r="B36" s="21" t="s">
        <v>179</v>
      </c>
      <c r="C36" s="22">
        <v>39609</v>
      </c>
      <c r="D36" s="21">
        <v>13.88</v>
      </c>
      <c r="E36" s="30">
        <v>13.15</v>
      </c>
      <c r="F36" s="30">
        <v>0</v>
      </c>
      <c r="G36" s="30">
        <v>0.73</v>
      </c>
      <c r="H36" s="30">
        <v>0</v>
      </c>
      <c r="I36" s="23" t="s">
        <v>167</v>
      </c>
      <c r="J36" s="23" t="s">
        <v>8</v>
      </c>
      <c r="K36" s="21" t="s">
        <v>87</v>
      </c>
      <c r="L36" s="23" t="s">
        <v>617</v>
      </c>
      <c r="M36" s="23" t="s">
        <v>34</v>
      </c>
      <c r="N36" s="24" t="s">
        <v>21</v>
      </c>
      <c r="O36" s="23" t="s">
        <v>6</v>
      </c>
      <c r="P36" s="99" t="s">
        <v>180</v>
      </c>
    </row>
    <row r="37" spans="1:16" ht="15" customHeight="1" x14ac:dyDescent="0.2">
      <c r="A37" s="36" t="s">
        <v>0</v>
      </c>
      <c r="B37" s="37" t="s">
        <v>197</v>
      </c>
      <c r="C37" s="38">
        <v>39723</v>
      </c>
      <c r="D37" s="37">
        <v>300.75</v>
      </c>
      <c r="E37" s="39">
        <v>300.75</v>
      </c>
      <c r="F37" s="39">
        <v>0</v>
      </c>
      <c r="G37" s="39">
        <v>0</v>
      </c>
      <c r="H37" s="39">
        <v>0</v>
      </c>
      <c r="I37" s="40" t="s">
        <v>1</v>
      </c>
      <c r="J37" s="40" t="s">
        <v>8</v>
      </c>
      <c r="K37" s="40" t="s">
        <v>50</v>
      </c>
      <c r="L37" s="47" t="s">
        <v>618</v>
      </c>
      <c r="M37" s="40" t="s">
        <v>19</v>
      </c>
      <c r="N37" s="37" t="s">
        <v>169</v>
      </c>
      <c r="O37" s="37" t="s">
        <v>6</v>
      </c>
      <c r="P37" s="102" t="s">
        <v>198</v>
      </c>
    </row>
    <row r="38" spans="1:16" ht="15" customHeight="1" x14ac:dyDescent="0.2">
      <c r="A38" s="20" t="s">
        <v>0</v>
      </c>
      <c r="B38" s="21" t="s">
        <v>203</v>
      </c>
      <c r="C38" s="22">
        <v>38601</v>
      </c>
      <c r="D38" s="21">
        <v>200.51</v>
      </c>
      <c r="E38" s="30">
        <v>200.51</v>
      </c>
      <c r="F38" s="30">
        <v>0</v>
      </c>
      <c r="G38" s="30">
        <v>0</v>
      </c>
      <c r="H38" s="30">
        <v>0</v>
      </c>
      <c r="I38" s="23" t="s">
        <v>1</v>
      </c>
      <c r="J38" s="23" t="s">
        <v>8</v>
      </c>
      <c r="K38" s="23" t="s">
        <v>560</v>
      </c>
      <c r="L38" s="25" t="s">
        <v>618</v>
      </c>
      <c r="M38" s="23" t="s">
        <v>19</v>
      </c>
      <c r="N38" s="21" t="s">
        <v>169</v>
      </c>
      <c r="O38" s="23" t="s">
        <v>6</v>
      </c>
      <c r="P38" s="99" t="s">
        <v>204</v>
      </c>
    </row>
    <row r="39" spans="1:16" ht="15" customHeight="1" x14ac:dyDescent="0.2">
      <c r="A39" s="36" t="s">
        <v>0</v>
      </c>
      <c r="B39" s="37" t="s">
        <v>221</v>
      </c>
      <c r="C39" s="38">
        <v>40505</v>
      </c>
      <c r="D39" s="37">
        <v>401</v>
      </c>
      <c r="E39" s="39">
        <v>401</v>
      </c>
      <c r="F39" s="39">
        <v>0</v>
      </c>
      <c r="G39" s="39">
        <v>0</v>
      </c>
      <c r="H39" s="39">
        <v>0</v>
      </c>
      <c r="I39" s="40" t="s">
        <v>1</v>
      </c>
      <c r="J39" s="40" t="s">
        <v>8</v>
      </c>
      <c r="K39" s="40" t="s">
        <v>2</v>
      </c>
      <c r="L39" s="47" t="s">
        <v>618</v>
      </c>
      <c r="M39" s="40" t="s">
        <v>19</v>
      </c>
      <c r="N39" s="37" t="s">
        <v>169</v>
      </c>
      <c r="O39" s="40" t="s">
        <v>6</v>
      </c>
      <c r="P39" s="100" t="s">
        <v>222</v>
      </c>
    </row>
    <row r="40" spans="1:16" ht="15" customHeight="1" x14ac:dyDescent="0.2">
      <c r="A40" s="20" t="s">
        <v>0</v>
      </c>
      <c r="B40" s="21" t="s">
        <v>232</v>
      </c>
      <c r="C40" s="22">
        <v>40106</v>
      </c>
      <c r="D40" s="21">
        <v>2003.75</v>
      </c>
      <c r="E40" s="30">
        <v>1503.75</v>
      </c>
      <c r="F40" s="30">
        <v>0</v>
      </c>
      <c r="G40" s="30">
        <v>500</v>
      </c>
      <c r="H40" s="30">
        <v>0</v>
      </c>
      <c r="I40" s="23" t="s">
        <v>1</v>
      </c>
      <c r="J40" s="23" t="s">
        <v>8</v>
      </c>
      <c r="K40" s="23" t="s">
        <v>3</v>
      </c>
      <c r="L40" s="25" t="s">
        <v>618</v>
      </c>
      <c r="M40" s="23" t="s">
        <v>19</v>
      </c>
      <c r="N40" s="21" t="s">
        <v>169</v>
      </c>
      <c r="O40" s="21" t="s">
        <v>6</v>
      </c>
      <c r="P40" s="101" t="s">
        <v>233</v>
      </c>
    </row>
    <row r="41" spans="1:16" ht="15" customHeight="1" x14ac:dyDescent="0.2">
      <c r="A41" s="36" t="s">
        <v>0</v>
      </c>
      <c r="B41" s="37" t="s">
        <v>565</v>
      </c>
      <c r="C41" s="38">
        <v>40339</v>
      </c>
      <c r="D41" s="37">
        <v>450</v>
      </c>
      <c r="E41" s="39">
        <v>450</v>
      </c>
      <c r="F41" s="39">
        <v>0</v>
      </c>
      <c r="G41" s="39">
        <v>0</v>
      </c>
      <c r="H41" s="39">
        <v>0</v>
      </c>
      <c r="I41" s="40" t="s">
        <v>1</v>
      </c>
      <c r="J41" s="40" t="s">
        <v>8</v>
      </c>
      <c r="K41" s="40" t="s">
        <v>87</v>
      </c>
      <c r="L41" s="47" t="s">
        <v>618</v>
      </c>
      <c r="M41" s="40" t="s">
        <v>19</v>
      </c>
      <c r="N41" s="37" t="s">
        <v>169</v>
      </c>
      <c r="O41" s="37" t="s">
        <v>188</v>
      </c>
      <c r="P41" s="102" t="s">
        <v>247</v>
      </c>
    </row>
    <row r="42" spans="1:16" ht="15" customHeight="1" x14ac:dyDescent="0.2">
      <c r="A42" s="26" t="s">
        <v>0</v>
      </c>
      <c r="B42" s="21" t="s">
        <v>248</v>
      </c>
      <c r="C42" s="22">
        <v>39546</v>
      </c>
      <c r="D42" s="21">
        <v>501.25</v>
      </c>
      <c r="E42" s="30">
        <v>501.25</v>
      </c>
      <c r="F42" s="30">
        <v>0</v>
      </c>
      <c r="G42" s="30">
        <v>0</v>
      </c>
      <c r="H42" s="30">
        <v>0</v>
      </c>
      <c r="I42" s="23" t="s">
        <v>1</v>
      </c>
      <c r="J42" s="23" t="s">
        <v>8</v>
      </c>
      <c r="K42" s="23" t="s">
        <v>87</v>
      </c>
      <c r="L42" s="25" t="s">
        <v>618</v>
      </c>
      <c r="M42" s="23" t="s">
        <v>19</v>
      </c>
      <c r="N42" s="21" t="s">
        <v>169</v>
      </c>
      <c r="O42" s="23" t="s">
        <v>196</v>
      </c>
      <c r="P42" s="99" t="s">
        <v>249</v>
      </c>
    </row>
    <row r="43" spans="1:16" ht="15" customHeight="1" x14ac:dyDescent="0.2">
      <c r="A43" s="36" t="s">
        <v>0</v>
      </c>
      <c r="B43" s="40" t="s">
        <v>205</v>
      </c>
      <c r="C43" s="48">
        <v>39231</v>
      </c>
      <c r="D43" s="40">
        <v>100</v>
      </c>
      <c r="E43" s="39">
        <v>100</v>
      </c>
      <c r="F43" s="39">
        <v>0</v>
      </c>
      <c r="G43" s="39">
        <v>0</v>
      </c>
      <c r="H43" s="39">
        <v>0</v>
      </c>
      <c r="I43" s="40" t="s">
        <v>1</v>
      </c>
      <c r="J43" s="40" t="s">
        <v>8</v>
      </c>
      <c r="K43" s="40" t="s">
        <v>560</v>
      </c>
      <c r="L43" s="47" t="s">
        <v>619</v>
      </c>
      <c r="M43" s="40" t="s">
        <v>9</v>
      </c>
      <c r="N43" s="49" t="s">
        <v>169</v>
      </c>
      <c r="O43" s="37" t="s">
        <v>6</v>
      </c>
      <c r="P43" s="102" t="s">
        <v>206</v>
      </c>
    </row>
    <row r="44" spans="1:16" s="96" customFormat="1" ht="15" customHeight="1" x14ac:dyDescent="0.2">
      <c r="A44" s="20" t="s">
        <v>0</v>
      </c>
      <c r="B44" s="23" t="s">
        <v>223</v>
      </c>
      <c r="C44" s="29">
        <v>40701</v>
      </c>
      <c r="D44" s="23">
        <v>1114.5</v>
      </c>
      <c r="E44" s="30">
        <v>1114.5</v>
      </c>
      <c r="F44" s="30">
        <v>0</v>
      </c>
      <c r="G44" s="30">
        <v>0</v>
      </c>
      <c r="H44" s="30">
        <v>0</v>
      </c>
      <c r="I44" s="23" t="s">
        <v>1</v>
      </c>
      <c r="J44" s="23" t="s">
        <v>8</v>
      </c>
      <c r="K44" s="23" t="s">
        <v>2</v>
      </c>
      <c r="L44" s="25" t="s">
        <v>620</v>
      </c>
      <c r="M44" s="23" t="s">
        <v>15</v>
      </c>
      <c r="N44" s="21" t="s">
        <v>169</v>
      </c>
      <c r="O44" s="21" t="s">
        <v>6</v>
      </c>
      <c r="P44" s="101" t="s">
        <v>224</v>
      </c>
    </row>
    <row r="45" spans="1:16" ht="15" customHeight="1" x14ac:dyDescent="0.2">
      <c r="A45" s="36" t="s">
        <v>165</v>
      </c>
      <c r="B45" s="37" t="s">
        <v>170</v>
      </c>
      <c r="C45" s="38">
        <v>38533</v>
      </c>
      <c r="D45" s="37">
        <v>30</v>
      </c>
      <c r="E45" s="39">
        <f>15+3</f>
        <v>18</v>
      </c>
      <c r="F45" s="39">
        <v>8</v>
      </c>
      <c r="G45" s="39">
        <v>4</v>
      </c>
      <c r="H45" s="39">
        <v>0</v>
      </c>
      <c r="I45" s="40" t="s">
        <v>167</v>
      </c>
      <c r="J45" s="40" t="s">
        <v>171</v>
      </c>
      <c r="K45" s="37" t="s">
        <v>2</v>
      </c>
      <c r="L45" s="40" t="s">
        <v>621</v>
      </c>
      <c r="M45" s="40" t="s">
        <v>15</v>
      </c>
      <c r="N45" s="41" t="s">
        <v>16</v>
      </c>
      <c r="O45" s="40" t="s">
        <v>6</v>
      </c>
      <c r="P45" s="100" t="s">
        <v>172</v>
      </c>
    </row>
    <row r="46" spans="1:16" s="90" customFormat="1" ht="15" customHeight="1" x14ac:dyDescent="0.2">
      <c r="A46" s="26" t="s">
        <v>165</v>
      </c>
      <c r="B46" s="21" t="s">
        <v>186</v>
      </c>
      <c r="C46" s="22">
        <v>40680</v>
      </c>
      <c r="D46" s="21">
        <v>23</v>
      </c>
      <c r="E46" s="30">
        <v>20</v>
      </c>
      <c r="F46" s="30">
        <v>0</v>
      </c>
      <c r="G46" s="30">
        <v>3</v>
      </c>
      <c r="H46" s="30">
        <v>0</v>
      </c>
      <c r="I46" s="23" t="s">
        <v>171</v>
      </c>
      <c r="J46" s="23" t="s">
        <v>8</v>
      </c>
      <c r="K46" s="23" t="s">
        <v>10</v>
      </c>
      <c r="L46" s="23" t="s">
        <v>622</v>
      </c>
      <c r="M46" s="23" t="s">
        <v>12</v>
      </c>
      <c r="N46" s="24" t="s">
        <v>5</v>
      </c>
      <c r="O46" s="23" t="s">
        <v>188</v>
      </c>
      <c r="P46" s="99" t="s">
        <v>187</v>
      </c>
    </row>
    <row r="47" spans="1:16" s="90" customFormat="1" ht="15" customHeight="1" x14ac:dyDescent="0.2">
      <c r="A47" s="36" t="s">
        <v>0</v>
      </c>
      <c r="B47" s="40" t="s">
        <v>250</v>
      </c>
      <c r="C47" s="48">
        <v>39154</v>
      </c>
      <c r="D47" s="40">
        <v>27.4</v>
      </c>
      <c r="E47" s="39">
        <v>22</v>
      </c>
      <c r="F47" s="39">
        <v>0</v>
      </c>
      <c r="G47" s="39">
        <v>5.4</v>
      </c>
      <c r="H47" s="39">
        <v>0</v>
      </c>
      <c r="I47" s="40" t="s">
        <v>1</v>
      </c>
      <c r="J47" s="40" t="s">
        <v>226</v>
      </c>
      <c r="K47" s="40" t="s">
        <v>87</v>
      </c>
      <c r="L47" s="40" t="s">
        <v>623</v>
      </c>
      <c r="M47" s="40" t="s">
        <v>9</v>
      </c>
      <c r="N47" s="50" t="s">
        <v>21</v>
      </c>
      <c r="O47" s="40" t="s">
        <v>6</v>
      </c>
      <c r="P47" s="100" t="s">
        <v>251</v>
      </c>
    </row>
    <row r="48" spans="1:16" ht="15" customHeight="1" x14ac:dyDescent="0.2">
      <c r="A48" s="20" t="s">
        <v>0</v>
      </c>
      <c r="B48" s="21" t="s">
        <v>207</v>
      </c>
      <c r="C48" s="22">
        <v>40344</v>
      </c>
      <c r="D48" s="21">
        <v>700</v>
      </c>
      <c r="E48" s="30">
        <v>700</v>
      </c>
      <c r="F48" s="30">
        <v>0</v>
      </c>
      <c r="G48" s="30">
        <v>0</v>
      </c>
      <c r="H48" s="30">
        <v>0</v>
      </c>
      <c r="I48" s="23" t="s">
        <v>1</v>
      </c>
      <c r="J48" s="23" t="s">
        <v>8</v>
      </c>
      <c r="K48" s="23" t="s">
        <v>560</v>
      </c>
      <c r="L48" s="25" t="s">
        <v>624</v>
      </c>
      <c r="M48" s="23" t="s">
        <v>15</v>
      </c>
      <c r="N48" s="21" t="s">
        <v>169</v>
      </c>
      <c r="O48" s="21" t="s">
        <v>6</v>
      </c>
      <c r="P48" s="101" t="s">
        <v>208</v>
      </c>
    </row>
    <row r="49" spans="1:16" s="84" customFormat="1" ht="15" customHeight="1" x14ac:dyDescent="0.2">
      <c r="A49" s="42" t="s">
        <v>0</v>
      </c>
      <c r="B49" s="43" t="s">
        <v>199</v>
      </c>
      <c r="C49" s="38">
        <v>40864</v>
      </c>
      <c r="D49" s="41">
        <v>55</v>
      </c>
      <c r="E49" s="44">
        <v>49</v>
      </c>
      <c r="F49" s="44">
        <v>0</v>
      </c>
      <c r="G49" s="44">
        <v>6</v>
      </c>
      <c r="H49" s="44">
        <v>0</v>
      </c>
      <c r="I49" s="43" t="s">
        <v>1</v>
      </c>
      <c r="J49" s="43" t="s">
        <v>8</v>
      </c>
      <c r="K49" s="43" t="s">
        <v>48</v>
      </c>
      <c r="L49" s="45" t="s">
        <v>625</v>
      </c>
      <c r="M49" s="43" t="s">
        <v>19</v>
      </c>
      <c r="N49" s="43" t="s">
        <v>21</v>
      </c>
      <c r="O49" s="43" t="s">
        <v>6</v>
      </c>
      <c r="P49" s="110" t="s">
        <v>200</v>
      </c>
    </row>
    <row r="50" spans="1:16" s="84" customFormat="1" ht="15" customHeight="1" x14ac:dyDescent="0.2">
      <c r="A50" s="20" t="s">
        <v>165</v>
      </c>
      <c r="B50" s="21" t="s">
        <v>173</v>
      </c>
      <c r="C50" s="22">
        <v>40346</v>
      </c>
      <c r="D50" s="21">
        <v>34.6</v>
      </c>
      <c r="E50" s="30">
        <v>25</v>
      </c>
      <c r="F50" s="30">
        <v>0</v>
      </c>
      <c r="G50" s="30">
        <v>0</v>
      </c>
      <c r="H50" s="30">
        <f>4.8+4.8</f>
        <v>9.6</v>
      </c>
      <c r="I50" s="23" t="s">
        <v>167</v>
      </c>
      <c r="J50" s="23" t="s">
        <v>8</v>
      </c>
      <c r="K50" s="21" t="s">
        <v>2</v>
      </c>
      <c r="L50" s="23" t="s">
        <v>626</v>
      </c>
      <c r="M50" s="23" t="s">
        <v>15</v>
      </c>
      <c r="N50" s="24" t="s">
        <v>21</v>
      </c>
      <c r="O50" s="23" t="s">
        <v>6</v>
      </c>
      <c r="P50" s="99" t="s">
        <v>174</v>
      </c>
    </row>
    <row r="51" spans="1:16" s="84" customFormat="1" ht="15" customHeight="1" x14ac:dyDescent="0.2">
      <c r="A51" s="36" t="s">
        <v>165</v>
      </c>
      <c r="B51" s="40" t="s">
        <v>177</v>
      </c>
      <c r="C51" s="48">
        <v>39938</v>
      </c>
      <c r="D51" s="40">
        <v>318.05</v>
      </c>
      <c r="E51" s="39">
        <v>202</v>
      </c>
      <c r="F51" s="39">
        <v>2.2799999999999998</v>
      </c>
      <c r="G51" s="39">
        <f>63.98+49.79</f>
        <v>113.77</v>
      </c>
      <c r="H51" s="39">
        <v>0</v>
      </c>
      <c r="I51" s="40" t="s">
        <v>167</v>
      </c>
      <c r="J51" s="40" t="s">
        <v>8</v>
      </c>
      <c r="K51" s="40" t="s">
        <v>3</v>
      </c>
      <c r="L51" s="40" t="s">
        <v>627</v>
      </c>
      <c r="M51" s="40" t="s">
        <v>12</v>
      </c>
      <c r="N51" s="50" t="s">
        <v>5</v>
      </c>
      <c r="O51" s="40" t="s">
        <v>6</v>
      </c>
      <c r="P51" s="100" t="s">
        <v>178</v>
      </c>
    </row>
    <row r="52" spans="1:16" s="84" customFormat="1" ht="15" customHeight="1" thickBot="1" x14ac:dyDescent="0.25">
      <c r="A52" s="20" t="s">
        <v>165</v>
      </c>
      <c r="B52" s="23" t="s">
        <v>184</v>
      </c>
      <c r="C52" s="22">
        <v>39952</v>
      </c>
      <c r="D52" s="21">
        <v>117.1</v>
      </c>
      <c r="E52" s="30">
        <v>25</v>
      </c>
      <c r="F52" s="30">
        <f>47.1+5+25.4+3.5</f>
        <v>81</v>
      </c>
      <c r="G52" s="30">
        <v>11.1</v>
      </c>
      <c r="H52" s="30">
        <v>0</v>
      </c>
      <c r="I52" s="23" t="s">
        <v>171</v>
      </c>
      <c r="J52" s="23" t="s">
        <v>8</v>
      </c>
      <c r="K52" s="21" t="s">
        <v>561</v>
      </c>
      <c r="L52" s="23" t="s">
        <v>628</v>
      </c>
      <c r="M52" s="23" t="s">
        <v>9</v>
      </c>
      <c r="N52" s="24" t="s">
        <v>5</v>
      </c>
      <c r="O52" s="23" t="s">
        <v>6</v>
      </c>
      <c r="P52" s="103" t="s">
        <v>185</v>
      </c>
    </row>
    <row r="53" spans="1:16" s="97" customFormat="1" ht="15" customHeight="1" thickBot="1" x14ac:dyDescent="0.25">
      <c r="A53" s="1" t="s">
        <v>552</v>
      </c>
      <c r="B53" s="2"/>
      <c r="C53" s="3"/>
      <c r="D53" s="3">
        <f>SUM(D13:D52)</f>
        <v>12686.05</v>
      </c>
      <c r="E53" s="3">
        <f>SUM(E13:E52)</f>
        <v>9569.5400000000009</v>
      </c>
      <c r="F53" s="3">
        <f>SUM(F13:F52)</f>
        <v>112.72</v>
      </c>
      <c r="G53" s="3">
        <f>SUM(G13:G52)</f>
        <v>2895.79</v>
      </c>
      <c r="H53" s="3">
        <f>SUM(H13:H52)</f>
        <v>107.1</v>
      </c>
      <c r="I53" s="3"/>
      <c r="J53" s="3"/>
      <c r="K53" s="3"/>
      <c r="L53" s="3"/>
      <c r="M53" s="3"/>
      <c r="N53" s="3"/>
      <c r="O53" s="3"/>
      <c r="P53" s="111"/>
    </row>
    <row r="54" spans="1:16" s="84" customFormat="1" ht="15" customHeight="1" x14ac:dyDescent="0.2"/>
    <row r="55" spans="1:16" s="84" customFormat="1" ht="15" customHeight="1" x14ac:dyDescent="0.2">
      <c r="A55" s="85"/>
      <c r="B55" s="87"/>
    </row>
    <row r="56" spans="1:16" s="84" customFormat="1" ht="15" customHeight="1" x14ac:dyDescent="0.2">
      <c r="E56" s="92"/>
      <c r="F56" s="92"/>
    </row>
    <row r="57" spans="1:16" s="84" customFormat="1" ht="15" customHeight="1" x14ac:dyDescent="0.2">
      <c r="A57" s="87"/>
      <c r="B57" s="87"/>
      <c r="C57" s="87"/>
      <c r="D57" s="87"/>
    </row>
    <row r="58" spans="1:16" s="84" customFormat="1" ht="15" customHeight="1" x14ac:dyDescent="0.2">
      <c r="A58" s="87"/>
      <c r="B58" s="87"/>
      <c r="C58" s="87"/>
      <c r="D58" s="87"/>
    </row>
    <row r="61" spans="1:16" ht="15" customHeight="1" x14ac:dyDescent="0.2"/>
    <row r="62" spans="1:16" ht="15" customHeight="1" x14ac:dyDescent="0.2">
      <c r="B62" s="93"/>
    </row>
    <row r="66" spans="4:4" x14ac:dyDescent="0.2">
      <c r="D66" s="94"/>
    </row>
  </sheetData>
  <sheetProtection password="A86C" sheet="1" objects="1" scenarios="1"/>
  <hyperlinks>
    <hyperlink ref="P15" r:id="rId1" display="http://www.worldbank.org/projects/P118647/china-anhui-shaying-river-channel-improvement-project?lang=en"/>
    <hyperlink ref="P18" r:id="rId2" display="http://web.worldbank.org/external/projects/main?pagePK=64283627&amp;piPK=73230&amp;theSitePK=40941&amp;menuPK=228424&amp;Projectid=P110371"/>
    <hyperlink ref="P27" r:id="rId3"/>
    <hyperlink ref="P28" r:id="rId4"/>
    <hyperlink ref="P21" r:id="rId5" display="http://web.worldbank.org/external/projects/main?pagePK=64283627&amp;piPK=73230&amp;theSitePK=40941&amp;menuPK=228424&amp;Projectid=P114010"/>
    <hyperlink ref="P20" r:id="rId6" display="http://web.worldbank.org/external/projects/main?pagePK=64283627&amp;piPK=73230&amp;theSitePK=40941&amp;menuPK=228424&amp;Projectid=P090789"/>
    <hyperlink ref="P19" r:id="rId7" display="http://web.worldbank.org/external/projects/main?pagePK=64283627&amp;piPK=73230&amp;theSitePK=40941&amp;menuPK=228424&amp;Projectid=P114348"/>
    <hyperlink ref="P31" r:id="rId8" display="http://web.worldbank.org/external/projects/main?pagePK=64283627&amp;piPK=73230&amp;theSitePK=40941&amp;menuPK=228424&amp;Projectid=P095012"/>
    <hyperlink ref="P33" r:id="rId9" display="http://web.worldbank.org/external/projects/main?pagePK=64283627&amp;piPK=73230&amp;theSitePK=40941&amp;menuPK=228424&amp;Projectid=P114348"/>
    <hyperlink ref="P36" r:id="rId10" display="http://web.worldbank.org/external/projects/main?pagePK=64283627&amp;piPK=73230&amp;theSitePK=40941&amp;menuPK=228424&amp;Projectid=P075379"/>
    <hyperlink ref="P46" r:id="rId11" display="http://www.worldbank.org/projects/P100968/shanxi-coal-bed-methane-development-utilization?lang=en"/>
    <hyperlink ref="P47" r:id="rId12" display="http://web.worldbank.org/external/projects/main?projid=P099618&amp;theSitePK=40941&amp;piPK=51351143&amp;pagePK=51351001&amp;menuPK=51351213&amp;Type=Overview"/>
    <hyperlink ref="P50" r:id="rId13" display="http://www.worldbank.org/projects/P100968/shanxi-coal-bed-methane-development-utilization?lang=en"/>
    <hyperlink ref="P51" r:id="rId14" display="http://web.worldbank.org/external/projects/main?projid=P099618&amp;theSitePK=40941&amp;piPK=51351143&amp;pagePK=51351001&amp;menuPK=51351213&amp;Type=Overview"/>
    <hyperlink ref="P52" r:id="rId15" display="http://web.worldbank.org/external/projects/main?projid=P099618&amp;theSitePK=40941&amp;piPK=51351143&amp;pagePK=51351001&amp;menuPK=51351213&amp;Type=Overview"/>
    <hyperlink ref="P44" r:id="rId16" display="http://web.worldbank.org/external/projects/main?pagePK=64283627&amp;piPK=73230&amp;theSitePK=40941&amp;menuPK=228424&amp;Projectid=P105124"/>
    <hyperlink ref="P43" r:id="rId17"/>
    <hyperlink ref="P32" r:id="rId18" display="http://web.worldbank.org/external/projects/main?pagePK=64283627&amp;piPK=73230&amp;theSitePK=40941&amp;menuPK=228424&amp;Projectid=P082375"/>
    <hyperlink ref="P16" r:id="rId19" display="http://web.worldbank.org/external/projects/main?pagePK=64283627&amp;piPK=73230&amp;theSitePK=40941&amp;menuPK=228424&amp;Projectid=P113172"/>
    <hyperlink ref="P30" r:id="rId20" display="http://web.worldbank.org/external/projects/main?pagePK=64283627&amp;piPK=73230&amp;theSitePK=40941&amp;menuPK=228424&amp;Projectid=P115608"/>
    <hyperlink ref="P40" r:id="rId21" display="http://web.worldbank.org/external/projects/main?pagePK=64283627&amp;piPK=73230&amp;theSitePK=40941&amp;menuPK=228424&amp;Projectid=P095510"/>
    <hyperlink ref="P37" r:id="rId22" display="http://web.worldbank.org/external/projects/main?pagePK=64283627&amp;piPK=73230&amp;theSitePK=40941&amp;menuPK=228424&amp;Projectid=P117651"/>
    <hyperlink ref="P48" r:id="rId23"/>
    <hyperlink ref="P34" r:id="rId24" display="http://web.worldbank.org/external/projects/main?pagePK=64283627&amp;piPK=73230&amp;theSitePK=40941&amp;menuPK=228424&amp;Projectid=P120134"/>
    <hyperlink ref="P41" r:id="rId25" display="http://web.worldbank.org/external/projects/main?pagePK=64283627&amp;piPK=73230&amp;theSitePK=40941&amp;menuPK=228424&amp;Projectid=P112625"/>
    <hyperlink ref="P39" r:id="rId26" display="http://web.worldbank.org/external/projects/main?pagePK=64283627&amp;piPK=73230&amp;theSitePK=40941&amp;menuPK=228424&amp;Projectid=P110849"/>
    <hyperlink ref="P42" r:id="rId27" display="http://web.worldbank.org/external/projects/main?pagePK=64283627&amp;piPK=73230&amp;theSitePK=40941&amp;menuPK=228424&amp;Projectid=P079748"/>
    <hyperlink ref="P38" r:id="rId28"/>
    <hyperlink ref="P25" r:id="rId29" display="http://web.worldbank.org/external/projects/main?pagePK=64283627&amp;piPK=73230&amp;theSitePK=40941&amp;menuPK=228424&amp;Projectid=P095012"/>
    <hyperlink ref="P45" r:id="rId30" display="http://www.worldbank.org/projects/P100968/shanxi-coal-bed-methane-development-utilization?lang=en"/>
    <hyperlink ref="P49" r:id="rId31" display="http://web.worldbank.org/external/projects/main?pagePK=64283627&amp;piPK=73230&amp;theSitePK=40941&amp;menuPK=228424&amp;Projectid=P126537"/>
    <hyperlink ref="P17" r:id="rId32"/>
    <hyperlink ref="P35" r:id="rId33"/>
    <hyperlink ref="P22" r:id="rId34"/>
  </hyperlinks>
  <pageMargins left="0.7" right="0.7" top="0.75" bottom="0.75" header="0.3" footer="0.3"/>
  <pageSetup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sqref="A1:XFD1048576"/>
    </sheetView>
  </sheetViews>
  <sheetFormatPr defaultColWidth="9.140625" defaultRowHeight="15" customHeight="1" x14ac:dyDescent="0.2"/>
  <cols>
    <col min="1" max="1" width="29.42578125" style="87" bestFit="1" customWidth="1"/>
    <col min="2" max="2" width="12" style="87" customWidth="1"/>
    <col min="3" max="3" width="11.42578125" style="87" customWidth="1"/>
    <col min="4" max="4" width="11.140625" style="87" customWidth="1"/>
    <col min="5" max="5" width="18" style="87" customWidth="1"/>
    <col min="6" max="6" width="13.5703125" style="87" customWidth="1"/>
    <col min="7" max="7" width="28.140625" style="87" customWidth="1"/>
    <col min="8" max="8" width="18.28515625" style="87" customWidth="1"/>
    <col min="9" max="9" width="13.42578125" style="87" customWidth="1"/>
    <col min="10" max="10" width="18.7109375" style="87" customWidth="1"/>
    <col min="11" max="11" width="12.42578125" style="87" customWidth="1"/>
    <col min="12" max="12" width="17.5703125" style="87" customWidth="1"/>
    <col min="13" max="14" width="9.140625" style="87"/>
    <col min="15" max="15" width="9.140625" style="84"/>
    <col min="16" max="16384" width="9.140625" style="87"/>
  </cols>
  <sheetData>
    <row r="1" spans="1:15" ht="25.5" x14ac:dyDescent="0.35">
      <c r="A1" s="117" t="s">
        <v>681</v>
      </c>
      <c r="O1" s="87"/>
    </row>
    <row r="2" spans="1:15" ht="15.75" customHeight="1" x14ac:dyDescent="0.2">
      <c r="A2" s="119" t="s">
        <v>683</v>
      </c>
      <c r="O2" s="87"/>
    </row>
    <row r="3" spans="1:15" x14ac:dyDescent="0.25">
      <c r="A3"/>
      <c r="O3" s="87"/>
    </row>
    <row r="4" spans="1:15" ht="12.75" x14ac:dyDescent="0.2">
      <c r="A4" s="118" t="s">
        <v>679</v>
      </c>
      <c r="O4" s="87"/>
    </row>
    <row r="5" spans="1:15" ht="12.75" x14ac:dyDescent="0.2">
      <c r="A5" s="87" t="s">
        <v>680</v>
      </c>
      <c r="O5" s="87"/>
    </row>
    <row r="6" spans="1:15" ht="12.75" x14ac:dyDescent="0.2">
      <c r="A6" s="87" t="s">
        <v>682</v>
      </c>
      <c r="O6" s="87"/>
    </row>
    <row r="7" spans="1:15" ht="12.75" x14ac:dyDescent="0.2">
      <c r="O7" s="87"/>
    </row>
    <row r="8" spans="1:15" ht="12.75" x14ac:dyDescent="0.2">
      <c r="A8" s="118" t="s">
        <v>676</v>
      </c>
      <c r="O8" s="87"/>
    </row>
    <row r="9" spans="1:15" ht="12.75" x14ac:dyDescent="0.2">
      <c r="A9" s="118" t="s">
        <v>677</v>
      </c>
      <c r="O9" s="87"/>
    </row>
    <row r="10" spans="1:15" ht="12.75" x14ac:dyDescent="0.2">
      <c r="A10" s="118" t="s">
        <v>678</v>
      </c>
      <c r="O10" s="87"/>
    </row>
    <row r="11" spans="1:15" ht="15" customHeight="1" thickBot="1" x14ac:dyDescent="0.25"/>
    <row r="12" spans="1:15" s="88" customFormat="1" ht="45" customHeight="1" thickBot="1" x14ac:dyDescent="0.3">
      <c r="A12" s="4" t="s">
        <v>161</v>
      </c>
      <c r="B12" s="5" t="s">
        <v>578</v>
      </c>
      <c r="C12" s="5" t="s">
        <v>29</v>
      </c>
      <c r="D12" s="5" t="s">
        <v>585</v>
      </c>
      <c r="E12" s="5" t="s">
        <v>582</v>
      </c>
      <c r="F12" s="5" t="s">
        <v>586</v>
      </c>
      <c r="G12" s="5" t="s">
        <v>28</v>
      </c>
      <c r="H12" s="5" t="s">
        <v>629</v>
      </c>
      <c r="I12" s="5" t="s">
        <v>584</v>
      </c>
      <c r="J12" s="5" t="s">
        <v>31</v>
      </c>
      <c r="K12" s="5" t="s">
        <v>32</v>
      </c>
      <c r="L12" s="6" t="s">
        <v>30</v>
      </c>
      <c r="O12" s="89"/>
    </row>
    <row r="13" spans="1:15" ht="15" customHeight="1" x14ac:dyDescent="0.25">
      <c r="A13" s="46" t="s">
        <v>94</v>
      </c>
      <c r="B13" s="38">
        <v>40813</v>
      </c>
      <c r="C13" s="37">
        <v>90</v>
      </c>
      <c r="D13" s="39">
        <v>18</v>
      </c>
      <c r="E13" s="37" t="s">
        <v>45</v>
      </c>
      <c r="F13" s="37" t="s">
        <v>8</v>
      </c>
      <c r="G13" s="37" t="s">
        <v>48</v>
      </c>
      <c r="H13" s="51" t="s">
        <v>609</v>
      </c>
      <c r="I13" s="37" t="s">
        <v>19</v>
      </c>
      <c r="J13" s="37" t="s">
        <v>476</v>
      </c>
      <c r="K13" s="37" t="s">
        <v>6</v>
      </c>
      <c r="L13" s="104" t="s">
        <v>95</v>
      </c>
    </row>
    <row r="14" spans="1:15" ht="15" customHeight="1" x14ac:dyDescent="0.25">
      <c r="A14" s="26" t="s">
        <v>96</v>
      </c>
      <c r="B14" s="22">
        <v>40066</v>
      </c>
      <c r="C14" s="21">
        <v>1000</v>
      </c>
      <c r="D14" s="30">
        <v>45</v>
      </c>
      <c r="E14" s="21" t="s">
        <v>45</v>
      </c>
      <c r="F14" s="21" t="s">
        <v>8</v>
      </c>
      <c r="G14" s="21" t="s">
        <v>23</v>
      </c>
      <c r="H14" s="31" t="s">
        <v>609</v>
      </c>
      <c r="I14" s="21" t="s">
        <v>19</v>
      </c>
      <c r="J14" s="21" t="s">
        <v>476</v>
      </c>
      <c r="K14" s="21" t="s">
        <v>6</v>
      </c>
      <c r="L14" s="101" t="s">
        <v>97</v>
      </c>
    </row>
    <row r="15" spans="1:15" ht="15" customHeight="1" x14ac:dyDescent="0.25">
      <c r="A15" s="46" t="s">
        <v>73</v>
      </c>
      <c r="B15" s="38">
        <v>39359</v>
      </c>
      <c r="C15" s="37">
        <v>334</v>
      </c>
      <c r="D15" s="39">
        <v>208</v>
      </c>
      <c r="E15" s="37" t="s">
        <v>37</v>
      </c>
      <c r="F15" s="37" t="s">
        <v>36</v>
      </c>
      <c r="G15" s="37" t="s">
        <v>23</v>
      </c>
      <c r="H15" s="51" t="s">
        <v>630</v>
      </c>
      <c r="I15" s="37" t="s">
        <v>19</v>
      </c>
      <c r="J15" s="37" t="s">
        <v>566</v>
      </c>
      <c r="K15" s="37" t="s">
        <v>6</v>
      </c>
      <c r="L15" s="102" t="s">
        <v>74</v>
      </c>
    </row>
    <row r="16" spans="1:15" ht="15" customHeight="1" x14ac:dyDescent="0.25">
      <c r="A16" s="26" t="s">
        <v>44</v>
      </c>
      <c r="B16" s="22">
        <v>40358</v>
      </c>
      <c r="C16" s="21">
        <v>248</v>
      </c>
      <c r="D16" s="30">
        <v>162</v>
      </c>
      <c r="E16" s="21" t="s">
        <v>36</v>
      </c>
      <c r="F16" s="21" t="s">
        <v>37</v>
      </c>
      <c r="G16" s="21" t="s">
        <v>23</v>
      </c>
      <c r="H16" s="31" t="s">
        <v>611</v>
      </c>
      <c r="I16" s="21" t="s">
        <v>12</v>
      </c>
      <c r="J16" s="21" t="s">
        <v>566</v>
      </c>
      <c r="K16" s="21" t="s">
        <v>6</v>
      </c>
      <c r="L16" s="101" t="s">
        <v>46</v>
      </c>
    </row>
    <row r="17" spans="1:12" ht="15" customHeight="1" x14ac:dyDescent="0.25">
      <c r="A17" s="46" t="s">
        <v>92</v>
      </c>
      <c r="B17" s="38">
        <v>39646</v>
      </c>
      <c r="C17" s="37" t="s">
        <v>8</v>
      </c>
      <c r="D17" s="39">
        <v>15</v>
      </c>
      <c r="E17" s="37" t="s">
        <v>45</v>
      </c>
      <c r="F17" s="37" t="s">
        <v>8</v>
      </c>
      <c r="G17" s="37" t="s">
        <v>35</v>
      </c>
      <c r="H17" s="51" t="s">
        <v>611</v>
      </c>
      <c r="I17" s="37" t="s">
        <v>12</v>
      </c>
      <c r="J17" s="37" t="s">
        <v>476</v>
      </c>
      <c r="K17" s="37" t="s">
        <v>6</v>
      </c>
      <c r="L17" s="102" t="s">
        <v>93</v>
      </c>
    </row>
    <row r="18" spans="1:12" ht="15" customHeight="1" x14ac:dyDescent="0.25">
      <c r="A18" s="26" t="s">
        <v>100</v>
      </c>
      <c r="B18" s="22">
        <v>40841</v>
      </c>
      <c r="C18" s="21">
        <v>200</v>
      </c>
      <c r="D18" s="30">
        <v>25</v>
      </c>
      <c r="E18" s="21" t="s">
        <v>45</v>
      </c>
      <c r="F18" s="21" t="s">
        <v>8</v>
      </c>
      <c r="G18" s="21" t="s">
        <v>35</v>
      </c>
      <c r="H18" s="31" t="s">
        <v>611</v>
      </c>
      <c r="I18" s="21" t="s">
        <v>12</v>
      </c>
      <c r="J18" s="21" t="s">
        <v>476</v>
      </c>
      <c r="K18" s="21" t="s">
        <v>6</v>
      </c>
      <c r="L18" s="101" t="s">
        <v>101</v>
      </c>
    </row>
    <row r="19" spans="1:12" ht="15" customHeight="1" x14ac:dyDescent="0.25">
      <c r="A19" s="46" t="s">
        <v>102</v>
      </c>
      <c r="B19" s="38">
        <v>40084</v>
      </c>
      <c r="C19" s="37">
        <v>50</v>
      </c>
      <c r="D19" s="39">
        <v>8</v>
      </c>
      <c r="E19" s="37" t="s">
        <v>45</v>
      </c>
      <c r="F19" s="37" t="s">
        <v>81</v>
      </c>
      <c r="G19" s="37" t="s">
        <v>103</v>
      </c>
      <c r="H19" s="51" t="s">
        <v>611</v>
      </c>
      <c r="I19" s="37" t="s">
        <v>12</v>
      </c>
      <c r="J19" s="37" t="s">
        <v>476</v>
      </c>
      <c r="K19" s="37" t="s">
        <v>6</v>
      </c>
      <c r="L19" s="102" t="s">
        <v>104</v>
      </c>
    </row>
    <row r="20" spans="1:12" ht="15" customHeight="1" x14ac:dyDescent="0.25">
      <c r="A20" s="26" t="s">
        <v>105</v>
      </c>
      <c r="B20" s="22">
        <v>40541</v>
      </c>
      <c r="C20" s="21">
        <v>30</v>
      </c>
      <c r="D20" s="30">
        <v>10</v>
      </c>
      <c r="E20" s="21" t="s">
        <v>45</v>
      </c>
      <c r="F20" s="21" t="s">
        <v>81</v>
      </c>
      <c r="G20" s="21" t="s">
        <v>10</v>
      </c>
      <c r="H20" s="31" t="s">
        <v>611</v>
      </c>
      <c r="I20" s="21" t="s">
        <v>12</v>
      </c>
      <c r="J20" s="21" t="s">
        <v>476</v>
      </c>
      <c r="K20" s="21" t="s">
        <v>6</v>
      </c>
      <c r="L20" s="101" t="s">
        <v>106</v>
      </c>
    </row>
    <row r="21" spans="1:12" ht="15" customHeight="1" x14ac:dyDescent="0.25">
      <c r="A21" s="46" t="s">
        <v>113</v>
      </c>
      <c r="B21" s="38">
        <v>39584</v>
      </c>
      <c r="C21" s="37">
        <v>120</v>
      </c>
      <c r="D21" s="39">
        <v>50</v>
      </c>
      <c r="E21" s="37" t="s">
        <v>1</v>
      </c>
      <c r="F21" s="37" t="s">
        <v>114</v>
      </c>
      <c r="G21" s="37" t="s">
        <v>54</v>
      </c>
      <c r="H21" s="51" t="s">
        <v>611</v>
      </c>
      <c r="I21" s="37" t="s">
        <v>12</v>
      </c>
      <c r="J21" s="37" t="s">
        <v>476</v>
      </c>
      <c r="K21" s="37" t="s">
        <v>6</v>
      </c>
      <c r="L21" s="102" t="s">
        <v>115</v>
      </c>
    </row>
    <row r="22" spans="1:12" ht="15" customHeight="1" x14ac:dyDescent="0.25">
      <c r="A22" s="26" t="s">
        <v>116</v>
      </c>
      <c r="B22" s="22">
        <v>39989</v>
      </c>
      <c r="C22" s="21">
        <v>100</v>
      </c>
      <c r="D22" s="30">
        <v>100</v>
      </c>
      <c r="E22" s="21" t="s">
        <v>1</v>
      </c>
      <c r="F22" s="21" t="s">
        <v>8</v>
      </c>
      <c r="G22" s="21" t="s">
        <v>54</v>
      </c>
      <c r="H22" s="31" t="s">
        <v>611</v>
      </c>
      <c r="I22" s="21" t="s">
        <v>12</v>
      </c>
      <c r="J22" s="21" t="s">
        <v>476</v>
      </c>
      <c r="K22" s="21" t="s">
        <v>6</v>
      </c>
      <c r="L22" s="101" t="s">
        <v>117</v>
      </c>
    </row>
    <row r="23" spans="1:12" ht="15" customHeight="1" x14ac:dyDescent="0.25">
      <c r="A23" s="46" t="s">
        <v>127</v>
      </c>
      <c r="B23" s="38">
        <v>40498</v>
      </c>
      <c r="C23" s="37">
        <v>100</v>
      </c>
      <c r="D23" s="39">
        <v>20</v>
      </c>
      <c r="E23" s="37" t="s">
        <v>8</v>
      </c>
      <c r="F23" s="37" t="s">
        <v>8</v>
      </c>
      <c r="G23" s="37" t="s">
        <v>54</v>
      </c>
      <c r="H23" s="51" t="s">
        <v>611</v>
      </c>
      <c r="I23" s="37" t="s">
        <v>12</v>
      </c>
      <c r="J23" s="37" t="s">
        <v>476</v>
      </c>
      <c r="K23" s="37" t="s">
        <v>6</v>
      </c>
      <c r="L23" s="102" t="s">
        <v>128</v>
      </c>
    </row>
    <row r="24" spans="1:12" ht="15" customHeight="1" x14ac:dyDescent="0.25">
      <c r="A24" s="26" t="s">
        <v>133</v>
      </c>
      <c r="B24" s="22">
        <v>40695</v>
      </c>
      <c r="C24" s="21">
        <v>120</v>
      </c>
      <c r="D24" s="30">
        <v>30</v>
      </c>
      <c r="E24" s="21" t="s">
        <v>114</v>
      </c>
      <c r="F24" s="21" t="s">
        <v>45</v>
      </c>
      <c r="G24" s="21" t="s">
        <v>10</v>
      </c>
      <c r="H24" s="31" t="s">
        <v>611</v>
      </c>
      <c r="I24" s="21" t="s">
        <v>12</v>
      </c>
      <c r="J24" s="21" t="s">
        <v>476</v>
      </c>
      <c r="K24" s="21" t="s">
        <v>6</v>
      </c>
      <c r="L24" s="101" t="s">
        <v>134</v>
      </c>
    </row>
    <row r="25" spans="1:12" ht="15" customHeight="1" x14ac:dyDescent="0.2">
      <c r="A25" s="46" t="s">
        <v>39</v>
      </c>
      <c r="B25" s="38">
        <v>39650</v>
      </c>
      <c r="C25" s="37">
        <v>43.7</v>
      </c>
      <c r="D25" s="39">
        <v>15.5</v>
      </c>
      <c r="E25" s="37" t="s">
        <v>36</v>
      </c>
      <c r="F25" s="37" t="s">
        <v>40</v>
      </c>
      <c r="G25" s="37" t="s">
        <v>23</v>
      </c>
      <c r="H25" s="51" t="s">
        <v>612</v>
      </c>
      <c r="I25" s="37" t="s">
        <v>19</v>
      </c>
      <c r="J25" s="37" t="s">
        <v>566</v>
      </c>
      <c r="K25" s="37" t="s">
        <v>6</v>
      </c>
      <c r="L25" s="102" t="s">
        <v>41</v>
      </c>
    </row>
    <row r="26" spans="1:12" ht="15" customHeight="1" x14ac:dyDescent="0.2">
      <c r="A26" s="26" t="s">
        <v>152</v>
      </c>
      <c r="B26" s="22">
        <v>40266</v>
      </c>
      <c r="C26" s="21" t="s">
        <v>8</v>
      </c>
      <c r="D26" s="30">
        <v>20</v>
      </c>
      <c r="E26" s="21" t="s">
        <v>153</v>
      </c>
      <c r="F26" s="21" t="s">
        <v>8</v>
      </c>
      <c r="G26" s="21" t="s">
        <v>35</v>
      </c>
      <c r="H26" s="31" t="s">
        <v>631</v>
      </c>
      <c r="I26" s="21" t="s">
        <v>19</v>
      </c>
      <c r="J26" s="21" t="s">
        <v>476</v>
      </c>
      <c r="K26" s="21" t="s">
        <v>6</v>
      </c>
      <c r="L26" s="101" t="s">
        <v>154</v>
      </c>
    </row>
    <row r="27" spans="1:12" s="84" customFormat="1" ht="15" customHeight="1" x14ac:dyDescent="0.2">
      <c r="A27" s="46" t="s">
        <v>58</v>
      </c>
      <c r="B27" s="38">
        <v>40652</v>
      </c>
      <c r="C27" s="37">
        <v>126</v>
      </c>
      <c r="D27" s="39">
        <v>30</v>
      </c>
      <c r="E27" s="37" t="s">
        <v>36</v>
      </c>
      <c r="F27" s="37" t="s">
        <v>40</v>
      </c>
      <c r="G27" s="37" t="s">
        <v>23</v>
      </c>
      <c r="H27" s="51" t="s">
        <v>632</v>
      </c>
      <c r="I27" s="37" t="s">
        <v>19</v>
      </c>
      <c r="J27" s="37" t="s">
        <v>566</v>
      </c>
      <c r="K27" s="37" t="s">
        <v>6</v>
      </c>
      <c r="L27" s="102" t="s">
        <v>59</v>
      </c>
    </row>
    <row r="28" spans="1:12" s="84" customFormat="1" ht="15" customHeight="1" x14ac:dyDescent="0.2">
      <c r="A28" s="26" t="s">
        <v>83</v>
      </c>
      <c r="B28" s="22">
        <v>39993</v>
      </c>
      <c r="C28" s="21" t="s">
        <v>8</v>
      </c>
      <c r="D28" s="30">
        <v>25</v>
      </c>
      <c r="E28" s="21" t="s">
        <v>45</v>
      </c>
      <c r="F28" s="21" t="s">
        <v>8</v>
      </c>
      <c r="G28" s="21" t="s">
        <v>35</v>
      </c>
      <c r="H28" s="31" t="s">
        <v>633</v>
      </c>
      <c r="I28" s="21" t="s">
        <v>12</v>
      </c>
      <c r="J28" s="21" t="s">
        <v>476</v>
      </c>
      <c r="K28" s="21" t="s">
        <v>6</v>
      </c>
      <c r="L28" s="101" t="s">
        <v>84</v>
      </c>
    </row>
    <row r="29" spans="1:12" ht="15" customHeight="1" x14ac:dyDescent="0.2">
      <c r="A29" s="46" t="s">
        <v>33</v>
      </c>
      <c r="B29" s="38">
        <v>40787</v>
      </c>
      <c r="C29" s="37" t="s">
        <v>8</v>
      </c>
      <c r="D29" s="39">
        <v>100</v>
      </c>
      <c r="E29" s="37" t="s">
        <v>36</v>
      </c>
      <c r="F29" s="37" t="s">
        <v>37</v>
      </c>
      <c r="G29" s="37" t="s">
        <v>35</v>
      </c>
      <c r="H29" s="51" t="s">
        <v>614</v>
      </c>
      <c r="I29" s="37" t="s">
        <v>34</v>
      </c>
      <c r="J29" s="37" t="s">
        <v>476</v>
      </c>
      <c r="K29" s="37" t="s">
        <v>6</v>
      </c>
      <c r="L29" s="102" t="s">
        <v>38</v>
      </c>
    </row>
    <row r="30" spans="1:12" ht="15" customHeight="1" x14ac:dyDescent="0.2">
      <c r="A30" s="26" t="s">
        <v>53</v>
      </c>
      <c r="B30" s="22">
        <v>40556</v>
      </c>
      <c r="C30" s="21">
        <v>91.1</v>
      </c>
      <c r="D30" s="30">
        <v>14.3</v>
      </c>
      <c r="E30" s="21" t="s">
        <v>36</v>
      </c>
      <c r="F30" s="21" t="s">
        <v>8</v>
      </c>
      <c r="G30" s="21" t="s">
        <v>54</v>
      </c>
      <c r="H30" s="31" t="s">
        <v>614</v>
      </c>
      <c r="I30" s="21" t="s">
        <v>34</v>
      </c>
      <c r="J30" s="21" t="s">
        <v>476</v>
      </c>
      <c r="K30" s="21" t="s">
        <v>6</v>
      </c>
      <c r="L30" s="101" t="s">
        <v>55</v>
      </c>
    </row>
    <row r="31" spans="1:12" ht="15" customHeight="1" x14ac:dyDescent="0.2">
      <c r="A31" s="46" t="s">
        <v>56</v>
      </c>
      <c r="B31" s="38">
        <v>39962</v>
      </c>
      <c r="C31" s="37">
        <v>1</v>
      </c>
      <c r="D31" s="39">
        <v>1</v>
      </c>
      <c r="E31" s="37" t="s">
        <v>36</v>
      </c>
      <c r="F31" s="37" t="s">
        <v>8</v>
      </c>
      <c r="G31" s="37" t="s">
        <v>54</v>
      </c>
      <c r="H31" s="51" t="s">
        <v>614</v>
      </c>
      <c r="I31" s="37" t="s">
        <v>34</v>
      </c>
      <c r="J31" s="37" t="s">
        <v>476</v>
      </c>
      <c r="K31" s="37" t="s">
        <v>6</v>
      </c>
      <c r="L31" s="102" t="s">
        <v>57</v>
      </c>
    </row>
    <row r="32" spans="1:12" ht="15" customHeight="1" x14ac:dyDescent="0.2">
      <c r="A32" s="26" t="s">
        <v>64</v>
      </c>
      <c r="B32" s="22">
        <v>40683</v>
      </c>
      <c r="C32" s="21" t="s">
        <v>8</v>
      </c>
      <c r="D32" s="30">
        <v>30</v>
      </c>
      <c r="E32" s="21" t="s">
        <v>36</v>
      </c>
      <c r="F32" s="21" t="s">
        <v>45</v>
      </c>
      <c r="G32" s="21" t="s">
        <v>23</v>
      </c>
      <c r="H32" s="31" t="s">
        <v>614</v>
      </c>
      <c r="I32" s="21" t="s">
        <v>34</v>
      </c>
      <c r="J32" s="21" t="s">
        <v>566</v>
      </c>
      <c r="K32" s="21" t="s">
        <v>6</v>
      </c>
      <c r="L32" s="101" t="s">
        <v>55</v>
      </c>
    </row>
    <row r="33" spans="1:14" ht="15" customHeight="1" x14ac:dyDescent="0.2">
      <c r="A33" s="46" t="s">
        <v>67</v>
      </c>
      <c r="B33" s="38">
        <v>40658</v>
      </c>
      <c r="C33" s="37" t="s">
        <v>8</v>
      </c>
      <c r="D33" s="39">
        <v>55</v>
      </c>
      <c r="E33" s="37" t="s">
        <v>36</v>
      </c>
      <c r="F33" s="37" t="s">
        <v>45</v>
      </c>
      <c r="G33" s="37" t="s">
        <v>23</v>
      </c>
      <c r="H33" s="51" t="s">
        <v>614</v>
      </c>
      <c r="I33" s="37" t="s">
        <v>34</v>
      </c>
      <c r="J33" s="37" t="s">
        <v>476</v>
      </c>
      <c r="K33" s="37" t="s">
        <v>6</v>
      </c>
      <c r="L33" s="102" t="s">
        <v>68</v>
      </c>
    </row>
    <row r="34" spans="1:14" ht="15" customHeight="1" x14ac:dyDescent="0.2">
      <c r="A34" s="26" t="s">
        <v>80</v>
      </c>
      <c r="B34" s="22">
        <v>40338</v>
      </c>
      <c r="C34" s="21" t="s">
        <v>8</v>
      </c>
      <c r="D34" s="30">
        <v>21</v>
      </c>
      <c r="E34" s="21" t="s">
        <v>45</v>
      </c>
      <c r="F34" s="21" t="s">
        <v>81</v>
      </c>
      <c r="G34" s="21" t="s">
        <v>23</v>
      </c>
      <c r="H34" s="31" t="s">
        <v>614</v>
      </c>
      <c r="I34" s="21" t="s">
        <v>34</v>
      </c>
      <c r="J34" s="21" t="s">
        <v>476</v>
      </c>
      <c r="K34" s="21" t="s">
        <v>6</v>
      </c>
      <c r="L34" s="101" t="s">
        <v>82</v>
      </c>
    </row>
    <row r="35" spans="1:14" ht="15" customHeight="1" x14ac:dyDescent="0.2">
      <c r="A35" s="46" t="s">
        <v>85</v>
      </c>
      <c r="B35" s="38">
        <v>40448</v>
      </c>
      <c r="C35" s="37">
        <v>5</v>
      </c>
      <c r="D35" s="39">
        <v>5</v>
      </c>
      <c r="E35" s="37" t="s">
        <v>45</v>
      </c>
      <c r="F35" s="37" t="s">
        <v>8</v>
      </c>
      <c r="G35" s="37" t="s">
        <v>54</v>
      </c>
      <c r="H35" s="51" t="s">
        <v>614</v>
      </c>
      <c r="I35" s="37" t="s">
        <v>34</v>
      </c>
      <c r="J35" s="37" t="s">
        <v>476</v>
      </c>
      <c r="K35" s="37" t="s">
        <v>6</v>
      </c>
      <c r="L35" s="102" t="s">
        <v>86</v>
      </c>
    </row>
    <row r="36" spans="1:14" ht="15" customHeight="1" x14ac:dyDescent="0.2">
      <c r="A36" s="26" t="s">
        <v>88</v>
      </c>
      <c r="B36" s="22">
        <v>40330</v>
      </c>
      <c r="C36" s="21" t="s">
        <v>8</v>
      </c>
      <c r="D36" s="30">
        <v>25</v>
      </c>
      <c r="E36" s="21" t="s">
        <v>45</v>
      </c>
      <c r="F36" s="21" t="s">
        <v>8</v>
      </c>
      <c r="G36" s="21" t="s">
        <v>23</v>
      </c>
      <c r="H36" s="31" t="s">
        <v>614</v>
      </c>
      <c r="I36" s="21" t="s">
        <v>34</v>
      </c>
      <c r="J36" s="21" t="s">
        <v>476</v>
      </c>
      <c r="K36" s="21" t="s">
        <v>6</v>
      </c>
      <c r="L36" s="101" t="s">
        <v>89</v>
      </c>
    </row>
    <row r="37" spans="1:14" ht="15" customHeight="1" x14ac:dyDescent="0.2">
      <c r="A37" s="52" t="s">
        <v>98</v>
      </c>
      <c r="B37" s="53">
        <v>40862</v>
      </c>
      <c r="C37" s="41">
        <v>20</v>
      </c>
      <c r="D37" s="44">
        <v>4</v>
      </c>
      <c r="E37" s="41" t="s">
        <v>45</v>
      </c>
      <c r="F37" s="41" t="s">
        <v>8</v>
      </c>
      <c r="G37" s="41" t="s">
        <v>35</v>
      </c>
      <c r="H37" s="45" t="s">
        <v>614</v>
      </c>
      <c r="I37" s="41" t="s">
        <v>34</v>
      </c>
      <c r="J37" s="37" t="s">
        <v>8</v>
      </c>
      <c r="K37" s="37" t="s">
        <v>8</v>
      </c>
      <c r="L37" s="102" t="s">
        <v>99</v>
      </c>
    </row>
    <row r="38" spans="1:14" ht="15" customHeight="1" x14ac:dyDescent="0.2">
      <c r="A38" s="26" t="s">
        <v>109</v>
      </c>
      <c r="B38" s="22">
        <v>40345</v>
      </c>
      <c r="C38" s="21">
        <v>6</v>
      </c>
      <c r="D38" s="30">
        <v>3.5</v>
      </c>
      <c r="E38" s="21" t="s">
        <v>1</v>
      </c>
      <c r="F38" s="21" t="s">
        <v>8</v>
      </c>
      <c r="G38" s="21" t="s">
        <v>54</v>
      </c>
      <c r="H38" s="31" t="s">
        <v>614</v>
      </c>
      <c r="I38" s="21" t="s">
        <v>34</v>
      </c>
      <c r="J38" s="21" t="s">
        <v>476</v>
      </c>
      <c r="K38" s="21" t="s">
        <v>6</v>
      </c>
      <c r="L38" s="101" t="s">
        <v>110</v>
      </c>
    </row>
    <row r="39" spans="1:14" ht="15" customHeight="1" x14ac:dyDescent="0.2">
      <c r="A39" s="46" t="s">
        <v>111</v>
      </c>
      <c r="B39" s="38">
        <v>40350</v>
      </c>
      <c r="C39" s="37" t="s">
        <v>8</v>
      </c>
      <c r="D39" s="39">
        <v>75</v>
      </c>
      <c r="E39" s="37" t="s">
        <v>1</v>
      </c>
      <c r="F39" s="37" t="s">
        <v>8</v>
      </c>
      <c r="G39" s="37" t="s">
        <v>35</v>
      </c>
      <c r="H39" s="51" t="s">
        <v>614</v>
      </c>
      <c r="I39" s="37" t="s">
        <v>34</v>
      </c>
      <c r="J39" s="37" t="s">
        <v>476</v>
      </c>
      <c r="K39" s="37" t="s">
        <v>6</v>
      </c>
      <c r="L39" s="102" t="s">
        <v>112</v>
      </c>
      <c r="N39" s="90"/>
    </row>
    <row r="40" spans="1:14" ht="15" customHeight="1" x14ac:dyDescent="0.2">
      <c r="A40" s="26" t="s">
        <v>125</v>
      </c>
      <c r="B40" s="21" t="s">
        <v>8</v>
      </c>
      <c r="C40" s="21">
        <v>7</v>
      </c>
      <c r="D40" s="30">
        <v>5</v>
      </c>
      <c r="E40" s="21" t="s">
        <v>123</v>
      </c>
      <c r="F40" s="21" t="s">
        <v>8</v>
      </c>
      <c r="G40" s="21" t="s">
        <v>54</v>
      </c>
      <c r="H40" s="31" t="s">
        <v>614</v>
      </c>
      <c r="I40" s="21" t="s">
        <v>34</v>
      </c>
      <c r="J40" s="21" t="s">
        <v>476</v>
      </c>
      <c r="K40" s="21" t="s">
        <v>6</v>
      </c>
      <c r="L40" s="101" t="s">
        <v>126</v>
      </c>
    </row>
    <row r="41" spans="1:14" ht="15" customHeight="1" x14ac:dyDescent="0.2">
      <c r="A41" s="46" t="s">
        <v>135</v>
      </c>
      <c r="B41" s="38">
        <v>40829</v>
      </c>
      <c r="C41" s="37">
        <v>210</v>
      </c>
      <c r="D41" s="39">
        <v>25</v>
      </c>
      <c r="E41" s="37" t="s">
        <v>114</v>
      </c>
      <c r="F41" s="37" t="s">
        <v>8</v>
      </c>
      <c r="G41" s="37" t="s">
        <v>23</v>
      </c>
      <c r="H41" s="51" t="s">
        <v>614</v>
      </c>
      <c r="I41" s="37" t="s">
        <v>34</v>
      </c>
      <c r="J41" s="37" t="s">
        <v>566</v>
      </c>
      <c r="K41" s="37" t="s">
        <v>6</v>
      </c>
      <c r="L41" s="102" t="s">
        <v>136</v>
      </c>
      <c r="N41" s="90"/>
    </row>
    <row r="42" spans="1:14" ht="15" customHeight="1" x14ac:dyDescent="0.2">
      <c r="A42" s="26" t="s">
        <v>90</v>
      </c>
      <c r="B42" s="22">
        <v>40400</v>
      </c>
      <c r="C42" s="21">
        <v>25</v>
      </c>
      <c r="D42" s="30">
        <v>5</v>
      </c>
      <c r="E42" s="21" t="s">
        <v>45</v>
      </c>
      <c r="F42" s="21" t="s">
        <v>8</v>
      </c>
      <c r="G42" s="21" t="s">
        <v>48</v>
      </c>
      <c r="H42" s="31" t="s">
        <v>615</v>
      </c>
      <c r="I42" s="21" t="s">
        <v>12</v>
      </c>
      <c r="J42" s="21" t="s">
        <v>476</v>
      </c>
      <c r="K42" s="21" t="s">
        <v>6</v>
      </c>
      <c r="L42" s="101" t="s">
        <v>91</v>
      </c>
      <c r="N42" s="90"/>
    </row>
    <row r="43" spans="1:14" ht="15" customHeight="1" x14ac:dyDescent="0.2">
      <c r="A43" s="46" t="s">
        <v>159</v>
      </c>
      <c r="B43" s="38">
        <v>40694</v>
      </c>
      <c r="C43" s="37" t="s">
        <v>8</v>
      </c>
      <c r="D43" s="39">
        <v>75</v>
      </c>
      <c r="E43" s="37" t="s">
        <v>144</v>
      </c>
      <c r="F43" s="37" t="s">
        <v>8</v>
      </c>
      <c r="G43" s="37" t="s">
        <v>35</v>
      </c>
      <c r="H43" s="51" t="s">
        <v>615</v>
      </c>
      <c r="I43" s="37" t="s">
        <v>12</v>
      </c>
      <c r="J43" s="37" t="s">
        <v>476</v>
      </c>
      <c r="K43" s="37" t="s">
        <v>6</v>
      </c>
      <c r="L43" s="102" t="s">
        <v>160</v>
      </c>
    </row>
    <row r="44" spans="1:14" s="84" customFormat="1" ht="15" customHeight="1" x14ac:dyDescent="0.2">
      <c r="A44" s="26" t="s">
        <v>120</v>
      </c>
      <c r="B44" s="22">
        <v>40086</v>
      </c>
      <c r="C44" s="21">
        <v>2.2000000000000002</v>
      </c>
      <c r="D44" s="30">
        <v>1.6</v>
      </c>
      <c r="E44" s="21" t="s">
        <v>1</v>
      </c>
      <c r="F44" s="21" t="s">
        <v>8</v>
      </c>
      <c r="G44" s="21" t="s">
        <v>103</v>
      </c>
      <c r="H44" s="31" t="s">
        <v>634</v>
      </c>
      <c r="I44" s="21" t="s">
        <v>9</v>
      </c>
      <c r="J44" s="21" t="s">
        <v>476</v>
      </c>
      <c r="K44" s="21" t="s">
        <v>6</v>
      </c>
      <c r="L44" s="101" t="s">
        <v>121</v>
      </c>
    </row>
    <row r="45" spans="1:14" ht="15" customHeight="1" x14ac:dyDescent="0.2">
      <c r="A45" s="46" t="s">
        <v>155</v>
      </c>
      <c r="B45" s="38">
        <v>40337</v>
      </c>
      <c r="C45" s="37">
        <v>50</v>
      </c>
      <c r="D45" s="39">
        <v>15</v>
      </c>
      <c r="E45" s="37" t="s">
        <v>153</v>
      </c>
      <c r="F45" s="37" t="s">
        <v>8</v>
      </c>
      <c r="G45" s="37" t="s">
        <v>103</v>
      </c>
      <c r="H45" s="51" t="s">
        <v>635</v>
      </c>
      <c r="I45" s="37" t="s">
        <v>12</v>
      </c>
      <c r="J45" s="37" t="s">
        <v>566</v>
      </c>
      <c r="K45" s="37" t="s">
        <v>6</v>
      </c>
      <c r="L45" s="102" t="s">
        <v>156</v>
      </c>
    </row>
    <row r="46" spans="1:14" ht="15" customHeight="1" x14ac:dyDescent="0.2">
      <c r="A46" s="26" t="s">
        <v>71</v>
      </c>
      <c r="B46" s="22">
        <v>40351</v>
      </c>
      <c r="C46" s="21" t="s">
        <v>8</v>
      </c>
      <c r="D46" s="30">
        <v>15.6</v>
      </c>
      <c r="E46" s="21" t="s">
        <v>36</v>
      </c>
      <c r="F46" s="21" t="s">
        <v>8</v>
      </c>
      <c r="G46" s="21" t="s">
        <v>35</v>
      </c>
      <c r="H46" s="31" t="s">
        <v>618</v>
      </c>
      <c r="I46" s="21" t="s">
        <v>19</v>
      </c>
      <c r="J46" s="21" t="s">
        <v>476</v>
      </c>
      <c r="K46" s="21" t="s">
        <v>6</v>
      </c>
      <c r="L46" s="101" t="s">
        <v>72</v>
      </c>
    </row>
    <row r="47" spans="1:14" ht="15" customHeight="1" x14ac:dyDescent="0.2">
      <c r="A47" s="46" t="s">
        <v>141</v>
      </c>
      <c r="B47" s="38">
        <v>40785</v>
      </c>
      <c r="C47" s="37">
        <v>100</v>
      </c>
      <c r="D47" s="39">
        <v>50</v>
      </c>
      <c r="E47" s="37" t="s">
        <v>138</v>
      </c>
      <c r="F47" s="37" t="s">
        <v>8</v>
      </c>
      <c r="G47" s="37" t="s">
        <v>35</v>
      </c>
      <c r="H47" s="51" t="s">
        <v>618</v>
      </c>
      <c r="I47" s="37" t="s">
        <v>19</v>
      </c>
      <c r="J47" s="37" t="s">
        <v>476</v>
      </c>
      <c r="K47" s="37" t="s">
        <v>6</v>
      </c>
      <c r="L47" s="102" t="s">
        <v>142</v>
      </c>
    </row>
    <row r="48" spans="1:14" ht="15" customHeight="1" x14ac:dyDescent="0.2">
      <c r="A48" s="26" t="s">
        <v>143</v>
      </c>
      <c r="B48" s="22">
        <v>40234</v>
      </c>
      <c r="C48" s="21">
        <v>536</v>
      </c>
      <c r="D48" s="30">
        <v>75</v>
      </c>
      <c r="E48" s="21" t="s">
        <v>24</v>
      </c>
      <c r="F48" s="21" t="s">
        <v>144</v>
      </c>
      <c r="G48" s="21" t="s">
        <v>23</v>
      </c>
      <c r="H48" s="31" t="s">
        <v>618</v>
      </c>
      <c r="I48" s="21" t="s">
        <v>19</v>
      </c>
      <c r="J48" s="21" t="s">
        <v>566</v>
      </c>
      <c r="K48" s="21" t="s">
        <v>6</v>
      </c>
      <c r="L48" s="101" t="s">
        <v>145</v>
      </c>
    </row>
    <row r="49" spans="1:12" ht="15" customHeight="1" x14ac:dyDescent="0.2">
      <c r="A49" s="52" t="s">
        <v>157</v>
      </c>
      <c r="B49" s="53">
        <v>40885</v>
      </c>
      <c r="C49" s="41">
        <v>20</v>
      </c>
      <c r="D49" s="44">
        <v>20</v>
      </c>
      <c r="E49" s="41" t="s">
        <v>153</v>
      </c>
      <c r="F49" s="41" t="s">
        <v>8</v>
      </c>
      <c r="G49" s="41" t="s">
        <v>35</v>
      </c>
      <c r="H49" s="45" t="s">
        <v>618</v>
      </c>
      <c r="I49" s="41" t="s">
        <v>19</v>
      </c>
      <c r="J49" s="37" t="s">
        <v>8</v>
      </c>
      <c r="K49" s="37" t="s">
        <v>8</v>
      </c>
      <c r="L49" s="102" t="s">
        <v>158</v>
      </c>
    </row>
    <row r="50" spans="1:12" s="84" customFormat="1" ht="15" customHeight="1" x14ac:dyDescent="0.2">
      <c r="A50" s="26" t="s">
        <v>60</v>
      </c>
      <c r="B50" s="22">
        <v>40024</v>
      </c>
      <c r="C50" s="21">
        <v>217</v>
      </c>
      <c r="D50" s="30">
        <v>38</v>
      </c>
      <c r="E50" s="21" t="s">
        <v>36</v>
      </c>
      <c r="F50" s="21" t="s">
        <v>45</v>
      </c>
      <c r="G50" s="21" t="s">
        <v>23</v>
      </c>
      <c r="H50" s="31" t="s">
        <v>8</v>
      </c>
      <c r="I50" s="21" t="s">
        <v>34</v>
      </c>
      <c r="J50" s="21" t="s">
        <v>566</v>
      </c>
      <c r="K50" s="21" t="s">
        <v>6</v>
      </c>
      <c r="L50" s="101" t="s">
        <v>61</v>
      </c>
    </row>
    <row r="51" spans="1:12" ht="15" customHeight="1" x14ac:dyDescent="0.2">
      <c r="A51" s="46" t="s">
        <v>150</v>
      </c>
      <c r="B51" s="38">
        <v>40396</v>
      </c>
      <c r="C51" s="37">
        <v>157</v>
      </c>
      <c r="D51" s="39">
        <v>60</v>
      </c>
      <c r="E51" s="37" t="s">
        <v>24</v>
      </c>
      <c r="F51" s="37" t="s">
        <v>114</v>
      </c>
      <c r="G51" s="37" t="s">
        <v>23</v>
      </c>
      <c r="H51" s="51" t="s">
        <v>636</v>
      </c>
      <c r="I51" s="37" t="s">
        <v>19</v>
      </c>
      <c r="J51" s="37" t="s">
        <v>476</v>
      </c>
      <c r="K51" s="37" t="s">
        <v>6</v>
      </c>
      <c r="L51" s="102" t="s">
        <v>151</v>
      </c>
    </row>
    <row r="52" spans="1:12" ht="15" customHeight="1" x14ac:dyDescent="0.2">
      <c r="A52" s="26" t="s">
        <v>65</v>
      </c>
      <c r="B52" s="22">
        <v>40794</v>
      </c>
      <c r="C52" s="21">
        <v>400</v>
      </c>
      <c r="D52" s="30">
        <v>50</v>
      </c>
      <c r="E52" s="21" t="s">
        <v>36</v>
      </c>
      <c r="F52" s="21" t="s">
        <v>8</v>
      </c>
      <c r="G52" s="21" t="s">
        <v>23</v>
      </c>
      <c r="H52" s="31" t="s">
        <v>637</v>
      </c>
      <c r="I52" s="21" t="s">
        <v>34</v>
      </c>
      <c r="J52" s="21" t="s">
        <v>566</v>
      </c>
      <c r="K52" s="21" t="s">
        <v>6</v>
      </c>
      <c r="L52" s="101" t="s">
        <v>66</v>
      </c>
    </row>
    <row r="53" spans="1:12" ht="15" customHeight="1" x14ac:dyDescent="0.2">
      <c r="A53" s="46" t="s">
        <v>62</v>
      </c>
      <c r="B53" s="38">
        <v>40213</v>
      </c>
      <c r="C53" s="37">
        <v>291.7</v>
      </c>
      <c r="D53" s="39">
        <v>45</v>
      </c>
      <c r="E53" s="37" t="s">
        <v>36</v>
      </c>
      <c r="F53" s="37" t="s">
        <v>40</v>
      </c>
      <c r="G53" s="37" t="s">
        <v>23</v>
      </c>
      <c r="H53" s="51" t="s">
        <v>638</v>
      </c>
      <c r="I53" s="37" t="s">
        <v>19</v>
      </c>
      <c r="J53" s="37" t="s">
        <v>566</v>
      </c>
      <c r="K53" s="37" t="s">
        <v>6</v>
      </c>
      <c r="L53" s="102" t="s">
        <v>63</v>
      </c>
    </row>
    <row r="54" spans="1:12" ht="15" customHeight="1" x14ac:dyDescent="0.2">
      <c r="A54" s="26" t="s">
        <v>122</v>
      </c>
      <c r="B54" s="22">
        <v>40519</v>
      </c>
      <c r="C54" s="21">
        <v>400</v>
      </c>
      <c r="D54" s="30">
        <v>300</v>
      </c>
      <c r="E54" s="21" t="s">
        <v>123</v>
      </c>
      <c r="F54" s="21" t="s">
        <v>37</v>
      </c>
      <c r="G54" s="21" t="s">
        <v>23</v>
      </c>
      <c r="H54" s="31" t="s">
        <v>639</v>
      </c>
      <c r="I54" s="21" t="s">
        <v>19</v>
      </c>
      <c r="J54" s="21" t="s">
        <v>566</v>
      </c>
      <c r="K54" s="21" t="s">
        <v>6</v>
      </c>
      <c r="L54" s="101" t="s">
        <v>124</v>
      </c>
    </row>
    <row r="55" spans="1:12" ht="15" customHeight="1" x14ac:dyDescent="0.2">
      <c r="A55" s="46" t="s">
        <v>51</v>
      </c>
      <c r="B55" s="38">
        <v>40539</v>
      </c>
      <c r="C55" s="37">
        <v>150</v>
      </c>
      <c r="D55" s="39">
        <v>75</v>
      </c>
      <c r="E55" s="37" t="s">
        <v>36</v>
      </c>
      <c r="F55" s="37" t="s">
        <v>8</v>
      </c>
      <c r="G55" s="37" t="s">
        <v>23</v>
      </c>
      <c r="H55" s="51" t="s">
        <v>640</v>
      </c>
      <c r="I55" s="37" t="s">
        <v>12</v>
      </c>
      <c r="J55" s="37" t="s">
        <v>476</v>
      </c>
      <c r="K55" s="37" t="s">
        <v>6</v>
      </c>
      <c r="L55" s="102" t="s">
        <v>52</v>
      </c>
    </row>
    <row r="56" spans="1:12" ht="15" customHeight="1" x14ac:dyDescent="0.2">
      <c r="A56" s="26" t="s">
        <v>129</v>
      </c>
      <c r="B56" s="22">
        <v>40210</v>
      </c>
      <c r="C56" s="21">
        <v>475</v>
      </c>
      <c r="D56" s="30">
        <v>75</v>
      </c>
      <c r="E56" s="21" t="s">
        <v>8</v>
      </c>
      <c r="F56" s="21" t="s">
        <v>8</v>
      </c>
      <c r="G56" s="21" t="s">
        <v>54</v>
      </c>
      <c r="H56" s="31" t="s">
        <v>640</v>
      </c>
      <c r="I56" s="21" t="s">
        <v>12</v>
      </c>
      <c r="J56" s="21" t="s">
        <v>566</v>
      </c>
      <c r="K56" s="21" t="s">
        <v>6</v>
      </c>
      <c r="L56" s="101" t="s">
        <v>130</v>
      </c>
    </row>
    <row r="57" spans="1:12" ht="15" customHeight="1" x14ac:dyDescent="0.2">
      <c r="A57" s="46" t="s">
        <v>42</v>
      </c>
      <c r="B57" s="38">
        <v>40505</v>
      </c>
      <c r="C57" s="37">
        <v>450</v>
      </c>
      <c r="D57" s="39">
        <v>157</v>
      </c>
      <c r="E57" s="37" t="s">
        <v>36</v>
      </c>
      <c r="F57" s="37" t="s">
        <v>37</v>
      </c>
      <c r="G57" s="37" t="s">
        <v>23</v>
      </c>
      <c r="H57" s="51" t="s">
        <v>641</v>
      </c>
      <c r="I57" s="37" t="s">
        <v>15</v>
      </c>
      <c r="J57" s="37" t="s">
        <v>566</v>
      </c>
      <c r="K57" s="37" t="s">
        <v>6</v>
      </c>
      <c r="L57" s="102" t="s">
        <v>43</v>
      </c>
    </row>
    <row r="58" spans="1:12" ht="15" customHeight="1" x14ac:dyDescent="0.2">
      <c r="A58" s="26" t="s">
        <v>75</v>
      </c>
      <c r="B58" s="22">
        <v>40354</v>
      </c>
      <c r="C58" s="21">
        <v>45</v>
      </c>
      <c r="D58" s="30">
        <v>45</v>
      </c>
      <c r="E58" s="21" t="s">
        <v>37</v>
      </c>
      <c r="F58" s="21" t="s">
        <v>36</v>
      </c>
      <c r="G58" s="21" t="s">
        <v>35</v>
      </c>
      <c r="H58" s="31" t="s">
        <v>642</v>
      </c>
      <c r="I58" s="21" t="s">
        <v>15</v>
      </c>
      <c r="J58" s="21" t="s">
        <v>476</v>
      </c>
      <c r="K58" s="21" t="s">
        <v>6</v>
      </c>
      <c r="L58" s="101" t="s">
        <v>76</v>
      </c>
    </row>
    <row r="59" spans="1:12" ht="15" customHeight="1" x14ac:dyDescent="0.2">
      <c r="A59" s="46" t="s">
        <v>77</v>
      </c>
      <c r="B59" s="38">
        <v>40528</v>
      </c>
      <c r="C59" s="37">
        <v>75</v>
      </c>
      <c r="D59" s="39">
        <v>75</v>
      </c>
      <c r="E59" s="37" t="s">
        <v>78</v>
      </c>
      <c r="F59" s="37" t="s">
        <v>8</v>
      </c>
      <c r="G59" s="37" t="s">
        <v>35</v>
      </c>
      <c r="H59" s="51" t="s">
        <v>642</v>
      </c>
      <c r="I59" s="37" t="s">
        <v>15</v>
      </c>
      <c r="J59" s="37" t="s">
        <v>476</v>
      </c>
      <c r="K59" s="37" t="s">
        <v>6</v>
      </c>
      <c r="L59" s="102" t="s">
        <v>79</v>
      </c>
    </row>
    <row r="60" spans="1:12" ht="15" customHeight="1" x14ac:dyDescent="0.2">
      <c r="A60" s="26" t="s">
        <v>47</v>
      </c>
      <c r="B60" s="22">
        <v>40471</v>
      </c>
      <c r="C60" s="21">
        <v>1.2</v>
      </c>
      <c r="D60" s="30">
        <v>0.9</v>
      </c>
      <c r="E60" s="21" t="s">
        <v>36</v>
      </c>
      <c r="F60" s="21" t="s">
        <v>8</v>
      </c>
      <c r="G60" s="21" t="s">
        <v>48</v>
      </c>
      <c r="H60" s="31" t="s">
        <v>643</v>
      </c>
      <c r="I60" s="21" t="s">
        <v>4</v>
      </c>
      <c r="J60" s="21" t="s">
        <v>476</v>
      </c>
      <c r="K60" s="21" t="s">
        <v>6</v>
      </c>
      <c r="L60" s="101" t="s">
        <v>49</v>
      </c>
    </row>
    <row r="61" spans="1:12" ht="15" customHeight="1" x14ac:dyDescent="0.2">
      <c r="A61" s="46" t="s">
        <v>139</v>
      </c>
      <c r="B61" s="53">
        <v>40813</v>
      </c>
      <c r="C61" s="37">
        <v>70</v>
      </c>
      <c r="D61" s="44" t="s">
        <v>8</v>
      </c>
      <c r="E61" s="37" t="s">
        <v>138</v>
      </c>
      <c r="F61" s="37" t="s">
        <v>8</v>
      </c>
      <c r="G61" s="37" t="s">
        <v>35</v>
      </c>
      <c r="H61" s="45" t="s">
        <v>644</v>
      </c>
      <c r="I61" s="37" t="s">
        <v>12</v>
      </c>
      <c r="J61" s="37" t="s">
        <v>8</v>
      </c>
      <c r="K61" s="37" t="s">
        <v>8</v>
      </c>
      <c r="L61" s="102" t="s">
        <v>140</v>
      </c>
    </row>
    <row r="62" spans="1:12" ht="15" customHeight="1" x14ac:dyDescent="0.2">
      <c r="A62" s="26" t="s">
        <v>69</v>
      </c>
      <c r="B62" s="22">
        <v>39979</v>
      </c>
      <c r="C62" s="21">
        <v>170</v>
      </c>
      <c r="D62" s="30">
        <v>70</v>
      </c>
      <c r="E62" s="21" t="s">
        <v>36</v>
      </c>
      <c r="F62" s="21" t="s">
        <v>40</v>
      </c>
      <c r="G62" s="21" t="s">
        <v>54</v>
      </c>
      <c r="H62" s="31" t="s">
        <v>624</v>
      </c>
      <c r="I62" s="21" t="s">
        <v>15</v>
      </c>
      <c r="J62" s="21" t="s">
        <v>476</v>
      </c>
      <c r="K62" s="21" t="s">
        <v>6</v>
      </c>
      <c r="L62" s="101" t="s">
        <v>70</v>
      </c>
    </row>
    <row r="63" spans="1:12" ht="15" customHeight="1" x14ac:dyDescent="0.2">
      <c r="A63" s="46" t="s">
        <v>146</v>
      </c>
      <c r="B63" s="38">
        <v>40322</v>
      </c>
      <c r="C63" s="37">
        <v>50</v>
      </c>
      <c r="D63" s="39">
        <v>40</v>
      </c>
      <c r="E63" s="37" t="s">
        <v>24</v>
      </c>
      <c r="F63" s="37" t="s">
        <v>8</v>
      </c>
      <c r="G63" s="37" t="s">
        <v>35</v>
      </c>
      <c r="H63" s="51" t="s">
        <v>624</v>
      </c>
      <c r="I63" s="37" t="s">
        <v>15</v>
      </c>
      <c r="J63" s="37" t="s">
        <v>476</v>
      </c>
      <c r="K63" s="37" t="s">
        <v>6</v>
      </c>
      <c r="L63" s="102" t="s">
        <v>147</v>
      </c>
    </row>
    <row r="64" spans="1:12" ht="15" customHeight="1" x14ac:dyDescent="0.2">
      <c r="A64" s="26" t="s">
        <v>148</v>
      </c>
      <c r="B64" s="22">
        <v>39702</v>
      </c>
      <c r="C64" s="21">
        <v>1060</v>
      </c>
      <c r="D64" s="30">
        <v>70.5</v>
      </c>
      <c r="E64" s="21" t="s">
        <v>24</v>
      </c>
      <c r="F64" s="21" t="s">
        <v>8</v>
      </c>
      <c r="G64" s="21" t="s">
        <v>10</v>
      </c>
      <c r="H64" s="31" t="s">
        <v>624</v>
      </c>
      <c r="I64" s="21" t="s">
        <v>15</v>
      </c>
      <c r="J64" s="21" t="s">
        <v>566</v>
      </c>
      <c r="K64" s="21" t="s">
        <v>6</v>
      </c>
      <c r="L64" s="101" t="s">
        <v>149</v>
      </c>
    </row>
    <row r="65" spans="1:12" ht="15" customHeight="1" x14ac:dyDescent="0.2">
      <c r="A65" s="52" t="s">
        <v>107</v>
      </c>
      <c r="B65" s="53">
        <v>40704</v>
      </c>
      <c r="C65" s="41">
        <v>93</v>
      </c>
      <c r="D65" s="44">
        <v>9</v>
      </c>
      <c r="E65" s="41" t="s">
        <v>45</v>
      </c>
      <c r="F65" s="41" t="s">
        <v>8</v>
      </c>
      <c r="G65" s="37" t="s">
        <v>54</v>
      </c>
      <c r="H65" s="45" t="s">
        <v>627</v>
      </c>
      <c r="I65" s="41" t="s">
        <v>12</v>
      </c>
      <c r="J65" s="50" t="s">
        <v>8</v>
      </c>
      <c r="K65" s="50" t="s">
        <v>8</v>
      </c>
      <c r="L65" s="100" t="s">
        <v>108</v>
      </c>
    </row>
    <row r="66" spans="1:12" ht="15" customHeight="1" x14ac:dyDescent="0.2">
      <c r="A66" s="26" t="s">
        <v>118</v>
      </c>
      <c r="B66" s="22">
        <v>40254</v>
      </c>
      <c r="C66" s="21">
        <v>25</v>
      </c>
      <c r="D66" s="30">
        <v>25</v>
      </c>
      <c r="E66" s="21" t="s">
        <v>1</v>
      </c>
      <c r="F66" s="21" t="s">
        <v>8</v>
      </c>
      <c r="G66" s="21" t="s">
        <v>35</v>
      </c>
      <c r="H66" s="31" t="s">
        <v>627</v>
      </c>
      <c r="I66" s="21" t="s">
        <v>12</v>
      </c>
      <c r="J66" s="21" t="s">
        <v>476</v>
      </c>
      <c r="K66" s="21" t="s">
        <v>6</v>
      </c>
      <c r="L66" s="101" t="s">
        <v>119</v>
      </c>
    </row>
    <row r="67" spans="1:12" ht="15" customHeight="1" thickBot="1" x14ac:dyDescent="0.25">
      <c r="A67" s="46" t="s">
        <v>131</v>
      </c>
      <c r="B67" s="38">
        <v>40493</v>
      </c>
      <c r="C67" s="37">
        <v>75</v>
      </c>
      <c r="D67" s="39">
        <v>70</v>
      </c>
      <c r="E67" s="37" t="s">
        <v>114</v>
      </c>
      <c r="F67" s="37" t="s">
        <v>36</v>
      </c>
      <c r="G67" s="37" t="s">
        <v>35</v>
      </c>
      <c r="H67" s="51" t="s">
        <v>627</v>
      </c>
      <c r="I67" s="37" t="s">
        <v>12</v>
      </c>
      <c r="J67" s="37" t="s">
        <v>476</v>
      </c>
      <c r="K67" s="37" t="s">
        <v>6</v>
      </c>
      <c r="L67" s="105" t="s">
        <v>132</v>
      </c>
    </row>
    <row r="68" spans="1:12" s="91" customFormat="1" ht="15" customHeight="1" thickBot="1" x14ac:dyDescent="0.25">
      <c r="A68" s="7" t="s">
        <v>552</v>
      </c>
      <c r="B68" s="8"/>
      <c r="C68" s="9">
        <f>SUM(C13:C67)</f>
        <v>7839.9</v>
      </c>
      <c r="D68" s="9">
        <f>SUM(D13:D67)</f>
        <v>2607.9</v>
      </c>
      <c r="E68" s="8"/>
      <c r="F68" s="8"/>
      <c r="G68" s="8"/>
      <c r="H68" s="8"/>
      <c r="I68" s="8"/>
      <c r="J68" s="8"/>
      <c r="K68" s="8"/>
      <c r="L68" s="10"/>
    </row>
    <row r="69" spans="1:12" s="84" customFormat="1" ht="15" customHeight="1" x14ac:dyDescent="0.2"/>
    <row r="70" spans="1:12" s="84" customFormat="1" ht="15" customHeight="1" x14ac:dyDescent="0.2"/>
    <row r="71" spans="1:12" s="84" customFormat="1" ht="15" customHeight="1" x14ac:dyDescent="0.2"/>
    <row r="72" spans="1:12" s="84" customFormat="1" ht="15" customHeight="1" x14ac:dyDescent="0.2">
      <c r="A72" s="85"/>
    </row>
    <row r="75" spans="1:12" ht="15" customHeight="1" x14ac:dyDescent="0.2">
      <c r="A75" s="86"/>
    </row>
  </sheetData>
  <sheetProtection password="A86C" sheet="1" objects="1" scenarios="1"/>
  <hyperlinks>
    <hyperlink ref="L55" r:id="rId1"/>
    <hyperlink ref="L35" r:id="rId2"/>
    <hyperlink ref="L49" r:id="rId3"/>
    <hyperlink ref="L37" r:id="rId4"/>
    <hyperlink ref="L65" r:id="rId5"/>
    <hyperlink ref="L61" r:id="rId6"/>
    <hyperlink ref="L66" r:id="rId7"/>
    <hyperlink ref="L31" r:id="rId8"/>
    <hyperlink ref="L14" r:id="rId9"/>
    <hyperlink ref="L45" r:id="rId10"/>
    <hyperlink ref="L40" r:id="rId11"/>
    <hyperlink ref="L26" r:id="rId12"/>
    <hyperlink ref="L57" r:id="rId13"/>
    <hyperlink ref="L54" r:id="rId14"/>
    <hyperlink ref="L27" r:id="rId15"/>
    <hyperlink ref="L52" r:id="rId16"/>
    <hyperlink ref="L43" r:id="rId17"/>
    <hyperlink ref="L47" r:id="rId18"/>
    <hyperlink ref="L18" r:id="rId19"/>
    <hyperlink ref="L13" r:id="rId20" display="http://www.ifc.org/ifcext/spiwebsite1.nsf/ProjectDisplay/SPI_DP30042"/>
    <hyperlink ref="L29" r:id="rId21"/>
    <hyperlink ref="L15" r:id="rId22"/>
    <hyperlink ref="L21" r:id="rId23"/>
    <hyperlink ref="L17" r:id="rId24"/>
    <hyperlink ref="L25" r:id="rId25"/>
    <hyperlink ref="L64" r:id="rId26" display="http://www.ifc.org/ifcext/spiwebsite1.nsf/ProjectDisplay/SPI_DP26288"/>
    <hyperlink ref="L56" r:id="rId27"/>
    <hyperlink ref="L50" r:id="rId28"/>
    <hyperlink ref="L28" r:id="rId29"/>
    <hyperlink ref="L62" r:id="rId30"/>
    <hyperlink ref="L44" r:id="rId31"/>
    <hyperlink ref="L22" r:id="rId32"/>
    <hyperlink ref="L19" r:id="rId33"/>
    <hyperlink ref="L38" r:id="rId34"/>
    <hyperlink ref="L53" r:id="rId35"/>
    <hyperlink ref="L48" r:id="rId36"/>
    <hyperlink ref="L36" r:id="rId37"/>
    <hyperlink ref="L63" r:id="rId38"/>
    <hyperlink ref="L42" r:id="rId39" display="http://www.ifc.org/ifcext/spiwebsite1.nsf/ProjectDisplay/SPI_DP29157"/>
    <hyperlink ref="L16" r:id="rId40"/>
    <hyperlink ref="L46" r:id="rId41"/>
    <hyperlink ref="L39" r:id="rId42"/>
    <hyperlink ref="L34" r:id="rId43"/>
    <hyperlink ref="L58" r:id="rId44"/>
    <hyperlink ref="L51" r:id="rId45"/>
    <hyperlink ref="L23" r:id="rId46"/>
    <hyperlink ref="L60" r:id="rId47" display="http://www.ifc.org/ifcext/spiwebsite1.nsf/ProjectDisplay/SPI_DP29404"/>
    <hyperlink ref="L67" r:id="rId48"/>
    <hyperlink ref="L30" r:id="rId49"/>
    <hyperlink ref="L59" r:id="rId50"/>
    <hyperlink ref="L20" r:id="rId51"/>
    <hyperlink ref="L33" r:id="rId52"/>
    <hyperlink ref="L24" r:id="rId53"/>
    <hyperlink ref="L41" r:id="rId54"/>
  </hyperlinks>
  <pageMargins left="0.7" right="0.7" top="0.75" bottom="0.75" header="0.3" footer="0.3"/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workbookViewId="0">
      <selection sqref="A1:XFD1048576"/>
    </sheetView>
  </sheetViews>
  <sheetFormatPr defaultColWidth="9.140625" defaultRowHeight="15" customHeight="1" x14ac:dyDescent="0.25"/>
  <cols>
    <col min="1" max="1" width="47.85546875" style="75" customWidth="1"/>
    <col min="2" max="2" width="12.42578125" style="75" customWidth="1"/>
    <col min="3" max="3" width="12.5703125" style="75" customWidth="1"/>
    <col min="4" max="4" width="10.85546875" style="75" bestFit="1" customWidth="1"/>
    <col min="5" max="5" width="15.5703125" style="76" customWidth="1"/>
    <col min="6" max="6" width="10.85546875" style="75" customWidth="1"/>
    <col min="7" max="7" width="44.7109375" style="76" bestFit="1" customWidth="1"/>
    <col min="8" max="8" width="21" style="75" customWidth="1"/>
    <col min="9" max="9" width="19.140625" style="75" customWidth="1"/>
    <col min="10" max="10" width="19.28515625" style="75" customWidth="1"/>
    <col min="11" max="11" width="11" style="75" customWidth="1"/>
    <col min="12" max="12" width="12.28515625" style="75" customWidth="1"/>
    <col min="13" max="13" width="10.7109375" style="76" customWidth="1"/>
    <col min="14" max="14" width="21" style="75" customWidth="1"/>
    <col min="15" max="15" width="14.5703125" style="77" customWidth="1"/>
    <col min="16" max="16384" width="9.140625" style="75"/>
  </cols>
  <sheetData>
    <row r="1" spans="1:15" s="87" customFormat="1" ht="25.5" x14ac:dyDescent="0.35">
      <c r="A1" s="117" t="s">
        <v>681</v>
      </c>
    </row>
    <row r="2" spans="1:15" s="87" customFormat="1" ht="15.75" customHeight="1" x14ac:dyDescent="0.2">
      <c r="A2" s="119" t="s">
        <v>683</v>
      </c>
    </row>
    <row r="3" spans="1:15" s="87" customFormat="1" x14ac:dyDescent="0.25">
      <c r="A3"/>
    </row>
    <row r="4" spans="1:15" s="87" customFormat="1" ht="12.75" x14ac:dyDescent="0.2">
      <c r="A4" s="118" t="s">
        <v>679</v>
      </c>
    </row>
    <row r="5" spans="1:15" s="87" customFormat="1" ht="12.75" x14ac:dyDescent="0.2">
      <c r="A5" s="87" t="s">
        <v>680</v>
      </c>
    </row>
    <row r="6" spans="1:15" s="87" customFormat="1" ht="12.75" x14ac:dyDescent="0.2">
      <c r="A6" s="87" t="s">
        <v>682</v>
      </c>
    </row>
    <row r="7" spans="1:15" s="87" customFormat="1" ht="12.75" x14ac:dyDescent="0.2"/>
    <row r="8" spans="1:15" s="87" customFormat="1" ht="12.75" x14ac:dyDescent="0.2">
      <c r="A8" s="118" t="s">
        <v>676</v>
      </c>
    </row>
    <row r="9" spans="1:15" s="87" customFormat="1" ht="12.75" x14ac:dyDescent="0.2">
      <c r="A9" s="118" t="s">
        <v>677</v>
      </c>
    </row>
    <row r="10" spans="1:15" s="87" customFormat="1" ht="12.75" x14ac:dyDescent="0.2">
      <c r="A10" s="118" t="s">
        <v>678</v>
      </c>
    </row>
    <row r="11" spans="1:15" ht="15" customHeight="1" thickBot="1" x14ac:dyDescent="0.3"/>
    <row r="12" spans="1:15" s="81" customFormat="1" ht="42.75" customHeight="1" thickBot="1" x14ac:dyDescent="0.3">
      <c r="A12" s="4" t="s">
        <v>161</v>
      </c>
      <c r="B12" s="5" t="s">
        <v>26</v>
      </c>
      <c r="C12" s="5" t="s">
        <v>588</v>
      </c>
      <c r="D12" s="5" t="s">
        <v>587</v>
      </c>
      <c r="E12" s="5" t="s">
        <v>409</v>
      </c>
      <c r="F12" s="5" t="s">
        <v>599</v>
      </c>
      <c r="G12" s="5" t="s">
        <v>410</v>
      </c>
      <c r="H12" s="5" t="s">
        <v>28</v>
      </c>
      <c r="I12" s="5" t="s">
        <v>590</v>
      </c>
      <c r="J12" s="5" t="s">
        <v>629</v>
      </c>
      <c r="K12" s="5" t="s">
        <v>584</v>
      </c>
      <c r="L12" s="5" t="s">
        <v>32</v>
      </c>
      <c r="M12" s="5" t="s">
        <v>589</v>
      </c>
      <c r="N12" s="6" t="s">
        <v>30</v>
      </c>
      <c r="O12" s="80"/>
    </row>
    <row r="13" spans="1:15" ht="15" customHeight="1" x14ac:dyDescent="0.3">
      <c r="A13" s="36" t="s">
        <v>411</v>
      </c>
      <c r="B13" s="54" t="s">
        <v>412</v>
      </c>
      <c r="C13" s="40">
        <v>115</v>
      </c>
      <c r="D13" s="40">
        <v>20</v>
      </c>
      <c r="E13" s="50" t="s">
        <v>45</v>
      </c>
      <c r="F13" s="40" t="s">
        <v>413</v>
      </c>
      <c r="G13" s="40" t="s">
        <v>416</v>
      </c>
      <c r="H13" s="40" t="s">
        <v>23</v>
      </c>
      <c r="I13" s="37" t="s">
        <v>414</v>
      </c>
      <c r="J13" s="40" t="s">
        <v>645</v>
      </c>
      <c r="K13" s="40" t="s">
        <v>4</v>
      </c>
      <c r="L13" s="40" t="s">
        <v>6</v>
      </c>
      <c r="M13" s="50" t="s">
        <v>417</v>
      </c>
      <c r="N13" s="98" t="s">
        <v>415</v>
      </c>
      <c r="O13" s="50"/>
    </row>
    <row r="14" spans="1:15" ht="15" customHeight="1" x14ac:dyDescent="0.3">
      <c r="A14" s="20" t="s">
        <v>418</v>
      </c>
      <c r="B14" s="33" t="s">
        <v>412</v>
      </c>
      <c r="C14" s="23">
        <v>49.7</v>
      </c>
      <c r="D14" s="23">
        <v>15</v>
      </c>
      <c r="E14" s="28" t="s">
        <v>422</v>
      </c>
      <c r="F14" s="23" t="s">
        <v>419</v>
      </c>
      <c r="G14" s="23" t="s">
        <v>423</v>
      </c>
      <c r="H14" s="23" t="s">
        <v>420</v>
      </c>
      <c r="I14" s="21" t="s">
        <v>420</v>
      </c>
      <c r="J14" s="23" t="s">
        <v>646</v>
      </c>
      <c r="K14" s="23" t="s">
        <v>4</v>
      </c>
      <c r="L14" s="23" t="s">
        <v>6</v>
      </c>
      <c r="M14" s="28" t="s">
        <v>417</v>
      </c>
      <c r="N14" s="99" t="s">
        <v>421</v>
      </c>
      <c r="O14" s="50"/>
    </row>
    <row r="15" spans="1:15" ht="15" customHeight="1" x14ac:dyDescent="0.3">
      <c r="A15" s="46" t="s">
        <v>424</v>
      </c>
      <c r="B15" s="55" t="s">
        <v>425</v>
      </c>
      <c r="C15" s="37">
        <v>19.89</v>
      </c>
      <c r="D15" s="37">
        <v>15</v>
      </c>
      <c r="E15" s="50" t="s">
        <v>427</v>
      </c>
      <c r="F15" s="37" t="s">
        <v>419</v>
      </c>
      <c r="G15" s="40" t="s">
        <v>428</v>
      </c>
      <c r="H15" s="40" t="s">
        <v>23</v>
      </c>
      <c r="I15" s="37" t="s">
        <v>414</v>
      </c>
      <c r="J15" s="37" t="s">
        <v>647</v>
      </c>
      <c r="K15" s="37" t="s">
        <v>4</v>
      </c>
      <c r="L15" s="37" t="s">
        <v>6</v>
      </c>
      <c r="M15" s="50" t="s">
        <v>417</v>
      </c>
      <c r="N15" s="100" t="s">
        <v>426</v>
      </c>
      <c r="O15" s="50"/>
    </row>
    <row r="16" spans="1:15" ht="15" customHeight="1" x14ac:dyDescent="0.3">
      <c r="A16" s="26" t="s">
        <v>429</v>
      </c>
      <c r="B16" s="22">
        <v>40633</v>
      </c>
      <c r="C16" s="21">
        <v>409.2</v>
      </c>
      <c r="D16" s="21">
        <v>9.5</v>
      </c>
      <c r="E16" s="23" t="s">
        <v>1</v>
      </c>
      <c r="F16" s="21" t="s">
        <v>430</v>
      </c>
      <c r="G16" s="23" t="s">
        <v>433</v>
      </c>
      <c r="H16" s="21" t="s">
        <v>10</v>
      </c>
      <c r="I16" s="21" t="s">
        <v>431</v>
      </c>
      <c r="J16" s="21" t="s">
        <v>624</v>
      </c>
      <c r="K16" s="21" t="s">
        <v>15</v>
      </c>
      <c r="L16" s="21" t="s">
        <v>6</v>
      </c>
      <c r="M16" s="28" t="s">
        <v>417</v>
      </c>
      <c r="N16" s="99" t="s">
        <v>432</v>
      </c>
      <c r="O16" s="50"/>
    </row>
    <row r="17" spans="1:15" ht="15" customHeight="1" x14ac:dyDescent="0.3">
      <c r="A17" s="36" t="s">
        <v>434</v>
      </c>
      <c r="B17" s="41">
        <v>2011</v>
      </c>
      <c r="C17" s="40">
        <v>28.6</v>
      </c>
      <c r="D17" s="40">
        <v>20</v>
      </c>
      <c r="E17" s="50" t="s">
        <v>45</v>
      </c>
      <c r="F17" s="40" t="s">
        <v>562</v>
      </c>
      <c r="G17" s="40" t="s">
        <v>437</v>
      </c>
      <c r="H17" s="40" t="s">
        <v>23</v>
      </c>
      <c r="I17" s="37" t="s">
        <v>435</v>
      </c>
      <c r="J17" s="40" t="s">
        <v>648</v>
      </c>
      <c r="K17" s="40" t="s">
        <v>4</v>
      </c>
      <c r="L17" s="40" t="s">
        <v>6</v>
      </c>
      <c r="M17" s="50" t="s">
        <v>438</v>
      </c>
      <c r="N17" s="100" t="s">
        <v>436</v>
      </c>
      <c r="O17" s="50"/>
    </row>
    <row r="18" spans="1:15" ht="15" customHeight="1" x14ac:dyDescent="0.3">
      <c r="A18" s="26" t="s">
        <v>439</v>
      </c>
      <c r="B18" s="22">
        <v>40813</v>
      </c>
      <c r="C18" s="21">
        <v>657</v>
      </c>
      <c r="D18" s="21">
        <v>15</v>
      </c>
      <c r="E18" s="28" t="s">
        <v>1</v>
      </c>
      <c r="F18" s="21" t="s">
        <v>430</v>
      </c>
      <c r="G18" s="23" t="s">
        <v>441</v>
      </c>
      <c r="H18" s="21" t="s">
        <v>10</v>
      </c>
      <c r="I18" s="21" t="s">
        <v>431</v>
      </c>
      <c r="J18" s="21" t="s">
        <v>638</v>
      </c>
      <c r="K18" s="21" t="s">
        <v>19</v>
      </c>
      <c r="L18" s="21" t="s">
        <v>6</v>
      </c>
      <c r="M18" s="28" t="s">
        <v>417</v>
      </c>
      <c r="N18" s="99" t="s">
        <v>440</v>
      </c>
      <c r="O18" s="50"/>
    </row>
    <row r="19" spans="1:15" ht="15" customHeight="1" x14ac:dyDescent="0.3">
      <c r="A19" s="36" t="s">
        <v>442</v>
      </c>
      <c r="B19" s="54" t="s">
        <v>443</v>
      </c>
      <c r="C19" s="40">
        <v>75</v>
      </c>
      <c r="D19" s="40">
        <v>20</v>
      </c>
      <c r="E19" s="50" t="s">
        <v>45</v>
      </c>
      <c r="F19" s="40" t="s">
        <v>413</v>
      </c>
      <c r="G19" s="40" t="s">
        <v>446</v>
      </c>
      <c r="H19" s="40" t="s">
        <v>420</v>
      </c>
      <c r="I19" s="37" t="s">
        <v>444</v>
      </c>
      <c r="J19" s="40" t="s">
        <v>613</v>
      </c>
      <c r="K19" s="40" t="s">
        <v>4</v>
      </c>
      <c r="L19" s="40" t="s">
        <v>6</v>
      </c>
      <c r="M19" s="50" t="s">
        <v>417</v>
      </c>
      <c r="N19" s="100" t="s">
        <v>445</v>
      </c>
      <c r="O19" s="106"/>
    </row>
    <row r="20" spans="1:15" ht="15" customHeight="1" x14ac:dyDescent="0.3">
      <c r="A20" s="26" t="s">
        <v>673</v>
      </c>
      <c r="B20" s="21">
        <v>2011</v>
      </c>
      <c r="C20" s="21">
        <v>19.5</v>
      </c>
      <c r="D20" s="21">
        <v>3</v>
      </c>
      <c r="E20" s="28" t="s">
        <v>1</v>
      </c>
      <c r="F20" s="21" t="s">
        <v>430</v>
      </c>
      <c r="G20" s="23" t="s">
        <v>449</v>
      </c>
      <c r="H20" s="21" t="s">
        <v>447</v>
      </c>
      <c r="I20" s="21" t="s">
        <v>431</v>
      </c>
      <c r="J20" s="21" t="s">
        <v>624</v>
      </c>
      <c r="K20" s="21" t="s">
        <v>15</v>
      </c>
      <c r="L20" s="21" t="s">
        <v>6</v>
      </c>
      <c r="M20" s="23" t="s">
        <v>450</v>
      </c>
      <c r="N20" s="99" t="s">
        <v>448</v>
      </c>
      <c r="O20" s="50"/>
    </row>
    <row r="21" spans="1:15" ht="15" customHeight="1" x14ac:dyDescent="0.3">
      <c r="A21" s="46" t="s">
        <v>451</v>
      </c>
      <c r="B21" s="37">
        <v>2008</v>
      </c>
      <c r="C21" s="37">
        <v>88.3</v>
      </c>
      <c r="D21" s="37">
        <v>15</v>
      </c>
      <c r="E21" s="50" t="s">
        <v>45</v>
      </c>
      <c r="F21" s="37" t="s">
        <v>419</v>
      </c>
      <c r="G21" s="40" t="s">
        <v>454</v>
      </c>
      <c r="H21" s="40" t="s">
        <v>23</v>
      </c>
      <c r="I21" s="37" t="s">
        <v>452</v>
      </c>
      <c r="J21" s="37" t="s">
        <v>649</v>
      </c>
      <c r="K21" s="37" t="s">
        <v>4</v>
      </c>
      <c r="L21" s="37" t="s">
        <v>6</v>
      </c>
      <c r="M21" s="40" t="s">
        <v>450</v>
      </c>
      <c r="N21" s="100" t="s">
        <v>453</v>
      </c>
      <c r="O21" s="50"/>
    </row>
    <row r="22" spans="1:15" ht="15" customHeight="1" x14ac:dyDescent="0.25">
      <c r="A22" s="26" t="s">
        <v>455</v>
      </c>
      <c r="B22" s="21">
        <v>2008</v>
      </c>
      <c r="C22" s="21">
        <v>158.5</v>
      </c>
      <c r="D22" s="21">
        <v>18</v>
      </c>
      <c r="E22" s="28" t="s">
        <v>45</v>
      </c>
      <c r="F22" s="21" t="s">
        <v>456</v>
      </c>
      <c r="G22" s="23" t="s">
        <v>568</v>
      </c>
      <c r="H22" s="21" t="s">
        <v>447</v>
      </c>
      <c r="I22" s="21" t="s">
        <v>457</v>
      </c>
      <c r="J22" s="21" t="s">
        <v>650</v>
      </c>
      <c r="K22" s="21" t="s">
        <v>19</v>
      </c>
      <c r="L22" s="21" t="s">
        <v>6</v>
      </c>
      <c r="M22" s="23" t="s">
        <v>417</v>
      </c>
      <c r="N22" s="99" t="s">
        <v>458</v>
      </c>
      <c r="O22" s="50"/>
    </row>
    <row r="23" spans="1:15" ht="15" customHeight="1" x14ac:dyDescent="0.3">
      <c r="A23" s="46" t="s">
        <v>459</v>
      </c>
      <c r="B23" s="37">
        <v>2007</v>
      </c>
      <c r="C23" s="37">
        <v>6.93</v>
      </c>
      <c r="D23" s="37">
        <v>20</v>
      </c>
      <c r="E23" s="50" t="s">
        <v>45</v>
      </c>
      <c r="F23" s="37" t="s">
        <v>460</v>
      </c>
      <c r="G23" s="40" t="s">
        <v>465</v>
      </c>
      <c r="H23" s="40" t="s">
        <v>23</v>
      </c>
      <c r="I23" s="37" t="s">
        <v>567</v>
      </c>
      <c r="J23" s="37" t="s">
        <v>611</v>
      </c>
      <c r="K23" s="37" t="s">
        <v>12</v>
      </c>
      <c r="L23" s="37" t="s">
        <v>6</v>
      </c>
      <c r="M23" s="40" t="s">
        <v>450</v>
      </c>
      <c r="N23" s="100" t="s">
        <v>461</v>
      </c>
      <c r="O23" s="50"/>
    </row>
    <row r="24" spans="1:15" ht="15" customHeight="1" x14ac:dyDescent="0.3">
      <c r="A24" s="26" t="s">
        <v>462</v>
      </c>
      <c r="B24" s="21">
        <v>2007</v>
      </c>
      <c r="C24" s="21">
        <v>24.96</v>
      </c>
      <c r="D24" s="21">
        <v>20</v>
      </c>
      <c r="E24" s="28" t="s">
        <v>45</v>
      </c>
      <c r="F24" s="21" t="s">
        <v>460</v>
      </c>
      <c r="G24" s="23" t="s">
        <v>465</v>
      </c>
      <c r="H24" s="23" t="s">
        <v>23</v>
      </c>
      <c r="I24" s="21" t="s">
        <v>463</v>
      </c>
      <c r="J24" s="21" t="s">
        <v>611</v>
      </c>
      <c r="K24" s="21" t="s">
        <v>12</v>
      </c>
      <c r="L24" s="21" t="s">
        <v>6</v>
      </c>
      <c r="M24" s="23" t="s">
        <v>450</v>
      </c>
      <c r="N24" s="99" t="s">
        <v>464</v>
      </c>
      <c r="O24" s="50"/>
    </row>
    <row r="25" spans="1:15" ht="15" customHeight="1" x14ac:dyDescent="0.25">
      <c r="A25" s="46" t="s">
        <v>466</v>
      </c>
      <c r="B25" s="37">
        <v>2006</v>
      </c>
      <c r="C25" s="37">
        <v>107.6</v>
      </c>
      <c r="D25" s="37">
        <v>20</v>
      </c>
      <c r="E25" s="50" t="s">
        <v>45</v>
      </c>
      <c r="F25" s="37" t="s">
        <v>456</v>
      </c>
      <c r="G25" s="40" t="s">
        <v>569</v>
      </c>
      <c r="H25" s="37" t="s">
        <v>447</v>
      </c>
      <c r="I25" s="37" t="s">
        <v>457</v>
      </c>
      <c r="J25" s="37" t="s">
        <v>651</v>
      </c>
      <c r="K25" s="37" t="s">
        <v>19</v>
      </c>
      <c r="L25" s="37" t="s">
        <v>6</v>
      </c>
      <c r="M25" s="40" t="s">
        <v>417</v>
      </c>
      <c r="N25" s="100" t="s">
        <v>467</v>
      </c>
      <c r="O25" s="50"/>
    </row>
    <row r="26" spans="1:15" ht="15" customHeight="1" thickBot="1" x14ac:dyDescent="0.3">
      <c r="A26" s="26" t="s">
        <v>468</v>
      </c>
      <c r="B26" s="21">
        <v>2006</v>
      </c>
      <c r="C26" s="21">
        <v>1.8</v>
      </c>
      <c r="D26" s="21" t="s">
        <v>8</v>
      </c>
      <c r="E26" s="28" t="s">
        <v>559</v>
      </c>
      <c r="F26" s="21" t="s">
        <v>469</v>
      </c>
      <c r="G26" s="23" t="s">
        <v>471</v>
      </c>
      <c r="H26" s="23" t="s">
        <v>23</v>
      </c>
      <c r="I26" s="21" t="s">
        <v>463</v>
      </c>
      <c r="J26" s="21" t="s">
        <v>652</v>
      </c>
      <c r="K26" s="21" t="s">
        <v>19</v>
      </c>
      <c r="L26" s="21" t="s">
        <v>6</v>
      </c>
      <c r="M26" s="23" t="s">
        <v>450</v>
      </c>
      <c r="N26" s="103" t="s">
        <v>470</v>
      </c>
      <c r="O26" s="50"/>
    </row>
    <row r="27" spans="1:15" s="83" customFormat="1" ht="15" customHeight="1" thickBot="1" x14ac:dyDescent="0.3">
      <c r="A27" s="11" t="s">
        <v>552</v>
      </c>
      <c r="B27" s="12"/>
      <c r="C27" s="13">
        <f>SUM(C13:C26)</f>
        <v>1761.9799999999998</v>
      </c>
      <c r="D27" s="12"/>
      <c r="E27" s="8"/>
      <c r="F27" s="12"/>
      <c r="G27" s="8"/>
      <c r="H27" s="12"/>
      <c r="I27" s="12"/>
      <c r="J27" s="12"/>
      <c r="K27" s="12"/>
      <c r="L27" s="12"/>
      <c r="M27" s="8"/>
      <c r="N27" s="14"/>
      <c r="O27" s="82"/>
    </row>
    <row r="29" spans="1:15" ht="15" customHeight="1" x14ac:dyDescent="0.25">
      <c r="A29" s="74" t="s">
        <v>605</v>
      </c>
    </row>
    <row r="30" spans="1:15" ht="15" customHeight="1" x14ac:dyDescent="0.25">
      <c r="A30" s="78" t="s">
        <v>600</v>
      </c>
    </row>
    <row r="31" spans="1:15" ht="15" customHeight="1" x14ac:dyDescent="0.25">
      <c r="A31" s="78" t="s">
        <v>601</v>
      </c>
    </row>
    <row r="32" spans="1:15" ht="15" customHeight="1" x14ac:dyDescent="0.25">
      <c r="A32" s="78" t="s">
        <v>602</v>
      </c>
    </row>
    <row r="33" spans="1:1" ht="15" customHeight="1" x14ac:dyDescent="0.25">
      <c r="A33" s="78" t="s">
        <v>603</v>
      </c>
    </row>
    <row r="34" spans="1:1" ht="15" customHeight="1" x14ac:dyDescent="0.25">
      <c r="A34" s="78" t="s">
        <v>604</v>
      </c>
    </row>
    <row r="63" spans="1:11" ht="15" customHeight="1" x14ac:dyDescent="0.25">
      <c r="A63" s="79"/>
      <c r="B63" s="79"/>
      <c r="C63" s="79"/>
      <c r="D63" s="79"/>
      <c r="F63" s="79"/>
      <c r="K63" s="79"/>
    </row>
    <row r="64" spans="1:11" ht="15" customHeight="1" x14ac:dyDescent="0.25">
      <c r="A64" s="79"/>
      <c r="B64" s="79"/>
      <c r="C64" s="79"/>
      <c r="D64" s="79"/>
      <c r="F64" s="79"/>
      <c r="K64" s="79"/>
    </row>
    <row r="65" spans="1:11" ht="15" customHeight="1" x14ac:dyDescent="0.25">
      <c r="A65" s="79"/>
      <c r="B65" s="79"/>
      <c r="C65" s="79"/>
      <c r="D65" s="79"/>
      <c r="F65" s="79"/>
      <c r="K65" s="79"/>
    </row>
    <row r="66" spans="1:11" ht="15" customHeight="1" x14ac:dyDescent="0.25">
      <c r="A66" s="79"/>
      <c r="B66" s="79"/>
      <c r="C66" s="79"/>
      <c r="D66" s="79"/>
      <c r="F66" s="79"/>
      <c r="K66" s="79"/>
    </row>
    <row r="67" spans="1:11" ht="15" customHeight="1" x14ac:dyDescent="0.25">
      <c r="A67" s="79"/>
      <c r="B67" s="79"/>
      <c r="C67" s="79"/>
      <c r="D67" s="79"/>
      <c r="F67" s="79"/>
      <c r="K67" s="79"/>
    </row>
    <row r="68" spans="1:11" ht="15" customHeight="1" x14ac:dyDescent="0.25">
      <c r="A68" s="79"/>
      <c r="B68" s="79"/>
      <c r="C68" s="79"/>
      <c r="D68" s="79"/>
      <c r="F68" s="79"/>
      <c r="K68" s="79"/>
    </row>
    <row r="69" spans="1:11" ht="15" customHeight="1" x14ac:dyDescent="0.25">
      <c r="A69" s="79"/>
      <c r="B69" s="79"/>
      <c r="C69" s="79"/>
      <c r="D69" s="79"/>
      <c r="F69" s="79"/>
      <c r="K69" s="79"/>
    </row>
    <row r="70" spans="1:11" ht="15" customHeight="1" x14ac:dyDescent="0.25">
      <c r="A70" s="79"/>
      <c r="B70" s="79"/>
      <c r="C70" s="79"/>
      <c r="D70" s="79"/>
      <c r="F70" s="79"/>
      <c r="K70" s="79"/>
    </row>
    <row r="71" spans="1:11" ht="15" customHeight="1" x14ac:dyDescent="0.25">
      <c r="A71" s="79"/>
      <c r="B71" s="79"/>
      <c r="C71" s="79"/>
      <c r="D71" s="79"/>
      <c r="F71" s="79"/>
      <c r="K71" s="79"/>
    </row>
    <row r="72" spans="1:11" ht="15" customHeight="1" x14ac:dyDescent="0.25">
      <c r="A72" s="79"/>
      <c r="B72" s="79"/>
      <c r="C72" s="79"/>
      <c r="D72" s="79"/>
      <c r="F72" s="79"/>
      <c r="K72" s="79"/>
    </row>
    <row r="73" spans="1:11" ht="15" customHeight="1" x14ac:dyDescent="0.25">
      <c r="A73" s="79"/>
      <c r="B73" s="79"/>
      <c r="C73" s="79"/>
      <c r="D73" s="79"/>
      <c r="F73" s="79"/>
      <c r="K73" s="79"/>
    </row>
    <row r="74" spans="1:11" ht="15" customHeight="1" x14ac:dyDescent="0.25">
      <c r="A74" s="79"/>
      <c r="B74" s="79"/>
      <c r="C74" s="79"/>
      <c r="D74" s="79"/>
      <c r="F74" s="79"/>
      <c r="K74" s="79"/>
    </row>
    <row r="75" spans="1:11" ht="15" customHeight="1" x14ac:dyDescent="0.25">
      <c r="A75" s="79"/>
      <c r="B75" s="79"/>
      <c r="C75" s="79"/>
      <c r="D75" s="79"/>
      <c r="F75" s="79"/>
      <c r="K75" s="79"/>
    </row>
    <row r="76" spans="1:11" ht="15" customHeight="1" x14ac:dyDescent="0.25">
      <c r="A76" s="79"/>
      <c r="B76" s="79"/>
      <c r="C76" s="79"/>
      <c r="D76" s="79"/>
      <c r="F76" s="79"/>
      <c r="K76" s="79"/>
    </row>
    <row r="77" spans="1:11" ht="15" customHeight="1" x14ac:dyDescent="0.25">
      <c r="A77" s="79"/>
      <c r="B77" s="79"/>
      <c r="C77" s="79"/>
      <c r="D77" s="79"/>
      <c r="F77" s="79"/>
      <c r="K77" s="79"/>
    </row>
    <row r="78" spans="1:11" ht="15" customHeight="1" x14ac:dyDescent="0.25">
      <c r="A78" s="79"/>
      <c r="B78" s="79"/>
      <c r="C78" s="79"/>
      <c r="D78" s="79"/>
      <c r="F78" s="79"/>
      <c r="K78" s="79"/>
    </row>
    <row r="79" spans="1:11" ht="15" customHeight="1" x14ac:dyDescent="0.25">
      <c r="A79" s="79"/>
      <c r="B79" s="79"/>
      <c r="C79" s="79"/>
      <c r="D79" s="79"/>
      <c r="F79" s="79"/>
      <c r="K79" s="79"/>
    </row>
    <row r="80" spans="1:11" ht="15" customHeight="1" x14ac:dyDescent="0.25">
      <c r="A80" s="79"/>
      <c r="B80" s="79"/>
      <c r="C80" s="79"/>
      <c r="D80" s="79"/>
      <c r="F80" s="79"/>
      <c r="K80" s="79"/>
    </row>
    <row r="81" spans="1:11" ht="15" customHeight="1" x14ac:dyDescent="0.25">
      <c r="A81" s="79"/>
      <c r="B81" s="79"/>
      <c r="C81" s="79"/>
      <c r="D81" s="79"/>
      <c r="F81" s="79"/>
      <c r="K81" s="79"/>
    </row>
    <row r="82" spans="1:11" ht="15" customHeight="1" x14ac:dyDescent="0.25">
      <c r="A82" s="79"/>
      <c r="B82" s="79"/>
      <c r="C82" s="79"/>
      <c r="D82" s="79"/>
      <c r="F82" s="79"/>
      <c r="K82" s="79"/>
    </row>
    <row r="83" spans="1:11" ht="15" customHeight="1" x14ac:dyDescent="0.25">
      <c r="A83" s="79"/>
      <c r="B83" s="79"/>
      <c r="C83" s="79"/>
      <c r="D83" s="79"/>
      <c r="F83" s="79"/>
      <c r="K83" s="79"/>
    </row>
    <row r="84" spans="1:11" ht="15" customHeight="1" x14ac:dyDescent="0.25">
      <c r="A84" s="79"/>
      <c r="B84" s="79"/>
      <c r="C84" s="79"/>
      <c r="D84" s="79"/>
      <c r="F84" s="79"/>
      <c r="K84" s="79"/>
    </row>
    <row r="85" spans="1:11" ht="15" customHeight="1" x14ac:dyDescent="0.25">
      <c r="A85" s="79"/>
      <c r="B85" s="79"/>
      <c r="C85" s="79"/>
      <c r="D85" s="79"/>
      <c r="F85" s="79"/>
      <c r="K85" s="79"/>
    </row>
    <row r="86" spans="1:11" ht="15" customHeight="1" x14ac:dyDescent="0.25">
      <c r="A86" s="79"/>
      <c r="B86" s="79"/>
      <c r="C86" s="79"/>
      <c r="D86" s="79"/>
      <c r="F86" s="79"/>
      <c r="K86" s="79"/>
    </row>
    <row r="87" spans="1:11" ht="15" customHeight="1" x14ac:dyDescent="0.25">
      <c r="A87" s="79"/>
      <c r="B87" s="79"/>
      <c r="C87" s="79"/>
      <c r="D87" s="79"/>
      <c r="F87" s="79"/>
      <c r="K87" s="79"/>
    </row>
    <row r="88" spans="1:11" ht="15" customHeight="1" x14ac:dyDescent="0.25">
      <c r="A88" s="79"/>
      <c r="B88" s="79"/>
      <c r="C88" s="79"/>
      <c r="D88" s="79"/>
      <c r="F88" s="79"/>
      <c r="K88" s="79"/>
    </row>
    <row r="89" spans="1:11" ht="15" customHeight="1" x14ac:dyDescent="0.25">
      <c r="A89" s="79"/>
      <c r="B89" s="79"/>
      <c r="C89" s="79"/>
      <c r="D89" s="79"/>
      <c r="F89" s="79"/>
      <c r="K89" s="79"/>
    </row>
    <row r="90" spans="1:11" ht="15" customHeight="1" x14ac:dyDescent="0.25">
      <c r="A90" s="79"/>
      <c r="B90" s="79"/>
      <c r="C90" s="79"/>
      <c r="D90" s="79"/>
      <c r="F90" s="79"/>
      <c r="K90" s="79"/>
    </row>
    <row r="91" spans="1:11" ht="15" customHeight="1" x14ac:dyDescent="0.25">
      <c r="A91" s="79"/>
      <c r="B91" s="79"/>
      <c r="C91" s="79"/>
      <c r="D91" s="79"/>
      <c r="F91" s="79"/>
      <c r="K91" s="79"/>
    </row>
    <row r="92" spans="1:11" ht="15" customHeight="1" x14ac:dyDescent="0.25">
      <c r="A92" s="79"/>
      <c r="B92" s="79"/>
      <c r="C92" s="79"/>
      <c r="D92" s="79"/>
      <c r="F92" s="79"/>
      <c r="K92" s="79"/>
    </row>
    <row r="93" spans="1:11" ht="15" customHeight="1" x14ac:dyDescent="0.25">
      <c r="A93" s="79"/>
      <c r="B93" s="79"/>
      <c r="C93" s="79"/>
      <c r="D93" s="79"/>
      <c r="F93" s="79"/>
      <c r="K93" s="79"/>
    </row>
    <row r="94" spans="1:11" ht="15" customHeight="1" x14ac:dyDescent="0.25">
      <c r="A94" s="79"/>
      <c r="B94" s="79"/>
      <c r="C94" s="79"/>
      <c r="D94" s="79"/>
      <c r="F94" s="79"/>
      <c r="K94" s="79"/>
    </row>
    <row r="95" spans="1:11" ht="15" customHeight="1" x14ac:dyDescent="0.25">
      <c r="A95" s="79"/>
      <c r="B95" s="79"/>
      <c r="C95" s="79"/>
      <c r="D95" s="79"/>
      <c r="F95" s="79"/>
      <c r="K95" s="79"/>
    </row>
    <row r="96" spans="1:11" ht="15" customHeight="1" x14ac:dyDescent="0.25">
      <c r="A96" s="79"/>
      <c r="B96" s="79"/>
      <c r="C96" s="79"/>
      <c r="D96" s="79"/>
      <c r="F96" s="79"/>
      <c r="K96" s="79"/>
    </row>
    <row r="97" spans="1:11" ht="15" customHeight="1" x14ac:dyDescent="0.25">
      <c r="A97" s="79"/>
      <c r="B97" s="79"/>
      <c r="C97" s="79"/>
      <c r="D97" s="79"/>
      <c r="F97" s="79"/>
      <c r="K97" s="79"/>
    </row>
    <row r="98" spans="1:11" ht="15" customHeight="1" x14ac:dyDescent="0.25">
      <c r="A98" s="79"/>
      <c r="B98" s="79"/>
      <c r="C98" s="79"/>
      <c r="D98" s="79"/>
      <c r="F98" s="79"/>
      <c r="K98" s="79"/>
    </row>
    <row r="99" spans="1:11" ht="15" customHeight="1" x14ac:dyDescent="0.25">
      <c r="A99" s="79"/>
      <c r="B99" s="79"/>
      <c r="C99" s="79"/>
      <c r="D99" s="79"/>
      <c r="F99" s="79"/>
      <c r="K99" s="79"/>
    </row>
    <row r="100" spans="1:11" ht="15" customHeight="1" x14ac:dyDescent="0.25">
      <c r="A100" s="79"/>
      <c r="B100" s="79"/>
      <c r="C100" s="79"/>
      <c r="D100" s="79"/>
      <c r="F100" s="79"/>
      <c r="K100" s="79"/>
    </row>
    <row r="101" spans="1:11" ht="15" customHeight="1" x14ac:dyDescent="0.25">
      <c r="A101" s="79"/>
      <c r="B101" s="79"/>
      <c r="C101" s="79"/>
      <c r="D101" s="79"/>
      <c r="F101" s="79"/>
      <c r="K101" s="79"/>
    </row>
    <row r="102" spans="1:11" ht="15" customHeight="1" x14ac:dyDescent="0.25">
      <c r="A102" s="79"/>
      <c r="B102" s="79"/>
      <c r="C102" s="79"/>
      <c r="D102" s="79"/>
      <c r="F102" s="79"/>
      <c r="K102" s="79"/>
    </row>
  </sheetData>
  <sheetProtection password="A86C" sheet="1" objects="1" scenarios="1"/>
  <hyperlinks>
    <hyperlink ref="N16" r:id="rId1" display="http://www.miga.org/projects/index.cfm?pid=855"/>
    <hyperlink ref="N18" r:id="rId2" display="http://www.miga.org/projects/index.cfm?pid=715"/>
    <hyperlink ref="N15" r:id="rId3"/>
    <hyperlink ref="N13" r:id="rId4"/>
    <hyperlink ref="N19" r:id="rId5"/>
    <hyperlink ref="N14" r:id="rId6"/>
    <hyperlink ref="N17" r:id="rId7"/>
    <hyperlink ref="N20" r:id="rId8"/>
    <hyperlink ref="N21" r:id="rId9"/>
    <hyperlink ref="N22" r:id="rId10"/>
    <hyperlink ref="N23" r:id="rId11"/>
    <hyperlink ref="N24" r:id="rId12"/>
    <hyperlink ref="N25" r:id="rId13"/>
    <hyperlink ref="N26" r:id="rId14"/>
  </hyperlinks>
  <pageMargins left="0.7" right="0.7" top="0.75" bottom="0.75" header="0.3" footer="0.3"/>
  <pageSetup orientation="portrait" r:id="rId15"/>
  <ignoredErrors>
    <ignoredError sqref="B13:B15 B19" numberStoredAsText="1"/>
  </ignoredErrors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zoomScaleNormal="100" workbookViewId="0">
      <selection sqref="A1:XFD1048576"/>
    </sheetView>
  </sheetViews>
  <sheetFormatPr defaultColWidth="9.140625" defaultRowHeight="15" customHeight="1" x14ac:dyDescent="0.25"/>
  <cols>
    <col min="1" max="1" width="9.7109375" style="61" customWidth="1"/>
    <col min="2" max="2" width="15.7109375" style="61" customWidth="1"/>
    <col min="3" max="3" width="14.42578125" style="61" customWidth="1"/>
    <col min="4" max="4" width="88.85546875" style="61" customWidth="1"/>
    <col min="5" max="5" width="12.85546875" style="61" customWidth="1"/>
    <col min="6" max="6" width="13.140625" style="61" customWidth="1"/>
    <col min="7" max="7" width="12.85546875" style="61" customWidth="1"/>
    <col min="8" max="8" width="11.5703125" style="61" customWidth="1"/>
    <col min="9" max="9" width="11.140625" style="61" customWidth="1"/>
    <col min="10" max="10" width="11.7109375" style="61" customWidth="1"/>
    <col min="11" max="11" width="12.42578125" style="61" customWidth="1"/>
    <col min="12" max="12" width="13.140625" style="61" customWidth="1"/>
    <col min="13" max="14" width="14.28515625" style="61" customWidth="1"/>
    <col min="15" max="15" width="29.85546875" style="61" customWidth="1"/>
    <col min="16" max="16" width="13.42578125" style="61" customWidth="1"/>
    <col min="17" max="17" width="12.42578125" style="61" customWidth="1"/>
    <col min="18" max="18" width="18.7109375" style="61" customWidth="1"/>
    <col min="19" max="19" width="11.140625" style="61" customWidth="1"/>
    <col min="20" max="21" width="49.28515625" style="61" customWidth="1"/>
    <col min="22" max="16384" width="9.140625" style="61"/>
  </cols>
  <sheetData>
    <row r="1" spans="1:21" s="87" customFormat="1" ht="25.5" x14ac:dyDescent="0.35">
      <c r="A1" s="117" t="s">
        <v>681</v>
      </c>
    </row>
    <row r="2" spans="1:21" s="87" customFormat="1" ht="15.75" customHeight="1" x14ac:dyDescent="0.2">
      <c r="A2" s="119" t="s">
        <v>683</v>
      </c>
    </row>
    <row r="3" spans="1:21" s="87" customFormat="1" x14ac:dyDescent="0.25">
      <c r="A3"/>
    </row>
    <row r="4" spans="1:21" s="87" customFormat="1" ht="12.75" x14ac:dyDescent="0.2">
      <c r="A4" s="118" t="s">
        <v>679</v>
      </c>
    </row>
    <row r="5" spans="1:21" s="87" customFormat="1" ht="12.75" x14ac:dyDescent="0.2">
      <c r="A5" s="87" t="s">
        <v>680</v>
      </c>
    </row>
    <row r="6" spans="1:21" s="87" customFormat="1" ht="12.75" x14ac:dyDescent="0.2">
      <c r="A6" s="87" t="s">
        <v>682</v>
      </c>
    </row>
    <row r="7" spans="1:21" s="87" customFormat="1" ht="12.75" x14ac:dyDescent="0.2"/>
    <row r="8" spans="1:21" s="87" customFormat="1" ht="12.75" x14ac:dyDescent="0.2">
      <c r="A8" s="118" t="s">
        <v>676</v>
      </c>
    </row>
    <row r="9" spans="1:21" s="87" customFormat="1" ht="12.75" x14ac:dyDescent="0.2">
      <c r="A9" s="118" t="s">
        <v>677</v>
      </c>
    </row>
    <row r="10" spans="1:21" s="87" customFormat="1" ht="12.75" x14ac:dyDescent="0.2">
      <c r="A10" s="118" t="s">
        <v>678</v>
      </c>
    </row>
    <row r="11" spans="1:21" ht="15" customHeight="1" thickBot="1" x14ac:dyDescent="0.3"/>
    <row r="12" spans="1:21" s="68" customFormat="1" ht="45" customHeight="1" thickBot="1" x14ac:dyDescent="0.3">
      <c r="A12" s="4" t="s">
        <v>591</v>
      </c>
      <c r="B12" s="5" t="s">
        <v>592</v>
      </c>
      <c r="C12" s="5" t="s">
        <v>25</v>
      </c>
      <c r="D12" s="5" t="s">
        <v>161</v>
      </c>
      <c r="E12" s="5" t="s">
        <v>253</v>
      </c>
      <c r="F12" s="5" t="s">
        <v>576</v>
      </c>
      <c r="G12" s="5" t="s">
        <v>162</v>
      </c>
      <c r="H12" s="5" t="s">
        <v>593</v>
      </c>
      <c r="I12" s="5" t="s">
        <v>594</v>
      </c>
      <c r="J12" s="5" t="s">
        <v>163</v>
      </c>
      <c r="K12" s="5" t="s">
        <v>580</v>
      </c>
      <c r="L12" s="5" t="s">
        <v>581</v>
      </c>
      <c r="M12" s="5" t="s">
        <v>582</v>
      </c>
      <c r="N12" s="5" t="s">
        <v>586</v>
      </c>
      <c r="O12" s="5" t="s">
        <v>28</v>
      </c>
      <c r="P12" s="5" t="s">
        <v>629</v>
      </c>
      <c r="Q12" s="5" t="s">
        <v>584</v>
      </c>
      <c r="R12" s="5" t="s">
        <v>31</v>
      </c>
      <c r="S12" s="5" t="s">
        <v>32</v>
      </c>
      <c r="T12" s="112" t="s">
        <v>675</v>
      </c>
      <c r="U12" s="113" t="s">
        <v>672</v>
      </c>
    </row>
    <row r="13" spans="1:21" s="69" customFormat="1" ht="15" customHeight="1" x14ac:dyDescent="0.3">
      <c r="A13" s="27" t="s">
        <v>252</v>
      </c>
      <c r="B13" s="28" t="s">
        <v>570</v>
      </c>
      <c r="C13" s="23" t="s">
        <v>165</v>
      </c>
      <c r="D13" s="23" t="s">
        <v>254</v>
      </c>
      <c r="E13" s="29">
        <v>38448</v>
      </c>
      <c r="F13" s="29">
        <v>38512</v>
      </c>
      <c r="G13" s="23">
        <v>19.399999999999999</v>
      </c>
      <c r="H13" s="30">
        <v>7</v>
      </c>
      <c r="I13" s="30">
        <v>5</v>
      </c>
      <c r="J13" s="30">
        <v>5.2</v>
      </c>
      <c r="K13" s="30">
        <v>2.2000000000000002</v>
      </c>
      <c r="L13" s="30">
        <v>0</v>
      </c>
      <c r="M13" s="23" t="s">
        <v>167</v>
      </c>
      <c r="N13" s="23" t="s">
        <v>255</v>
      </c>
      <c r="O13" s="23" t="s">
        <v>50</v>
      </c>
      <c r="P13" s="23" t="s">
        <v>653</v>
      </c>
      <c r="Q13" s="23" t="s">
        <v>15</v>
      </c>
      <c r="R13" s="23" t="s">
        <v>258</v>
      </c>
      <c r="S13" s="23" t="s">
        <v>6</v>
      </c>
      <c r="T13" s="23" t="s">
        <v>256</v>
      </c>
      <c r="U13" s="107" t="s">
        <v>257</v>
      </c>
    </row>
    <row r="14" spans="1:21" s="69" customFormat="1" ht="15" customHeight="1" x14ac:dyDescent="0.3">
      <c r="A14" s="56" t="s">
        <v>252</v>
      </c>
      <c r="B14" s="50" t="s">
        <v>571</v>
      </c>
      <c r="C14" s="40" t="s">
        <v>0</v>
      </c>
      <c r="D14" s="40" t="s">
        <v>259</v>
      </c>
      <c r="E14" s="48">
        <v>38957</v>
      </c>
      <c r="F14" s="48">
        <v>39625</v>
      </c>
      <c r="G14" s="40">
        <v>99.43</v>
      </c>
      <c r="H14" s="39">
        <v>0</v>
      </c>
      <c r="I14" s="39">
        <v>15.15</v>
      </c>
      <c r="J14" s="39">
        <f>0.74</f>
        <v>0.74</v>
      </c>
      <c r="K14" s="39">
        <f>43.36+40+0.18</f>
        <v>83.54</v>
      </c>
      <c r="L14" s="39">
        <v>0</v>
      </c>
      <c r="M14" s="40" t="s">
        <v>255</v>
      </c>
      <c r="N14" s="40" t="s">
        <v>8</v>
      </c>
      <c r="O14" s="40" t="s">
        <v>2</v>
      </c>
      <c r="P14" s="40" t="s">
        <v>606</v>
      </c>
      <c r="Q14" s="40" t="s">
        <v>19</v>
      </c>
      <c r="R14" s="50" t="s">
        <v>16</v>
      </c>
      <c r="S14" s="50" t="s">
        <v>6</v>
      </c>
      <c r="T14" s="40" t="s">
        <v>260</v>
      </c>
      <c r="U14" s="100" t="s">
        <v>8</v>
      </c>
    </row>
    <row r="15" spans="1:21" s="69" customFormat="1" ht="15" customHeight="1" x14ac:dyDescent="0.3">
      <c r="A15" s="27" t="s">
        <v>252</v>
      </c>
      <c r="B15" s="28" t="s">
        <v>571</v>
      </c>
      <c r="C15" s="23" t="s">
        <v>165</v>
      </c>
      <c r="D15" s="23" t="s">
        <v>261</v>
      </c>
      <c r="E15" s="29">
        <v>38608</v>
      </c>
      <c r="F15" s="29">
        <v>38805</v>
      </c>
      <c r="G15" s="23">
        <v>25.05</v>
      </c>
      <c r="H15" s="30">
        <v>5</v>
      </c>
      <c r="I15" s="30">
        <v>3</v>
      </c>
      <c r="J15" s="30">
        <v>7</v>
      </c>
      <c r="K15" s="30">
        <f>7.05</f>
        <v>7.05</v>
      </c>
      <c r="L15" s="30">
        <v>3</v>
      </c>
      <c r="M15" s="23" t="s">
        <v>167</v>
      </c>
      <c r="N15" s="23" t="s">
        <v>255</v>
      </c>
      <c r="O15" s="23" t="s">
        <v>3</v>
      </c>
      <c r="P15" s="23" t="s">
        <v>607</v>
      </c>
      <c r="Q15" s="23" t="s">
        <v>15</v>
      </c>
      <c r="R15" s="28" t="s">
        <v>258</v>
      </c>
      <c r="S15" s="23" t="s">
        <v>6</v>
      </c>
      <c r="T15" s="23" t="s">
        <v>262</v>
      </c>
      <c r="U15" s="99" t="s">
        <v>263</v>
      </c>
    </row>
    <row r="16" spans="1:21" s="69" customFormat="1" ht="15" customHeight="1" x14ac:dyDescent="0.3">
      <c r="A16" s="56" t="s">
        <v>252</v>
      </c>
      <c r="B16" s="50" t="s">
        <v>570</v>
      </c>
      <c r="C16" s="40" t="s">
        <v>165</v>
      </c>
      <c r="D16" s="40" t="s">
        <v>264</v>
      </c>
      <c r="E16" s="57">
        <v>36647</v>
      </c>
      <c r="F16" s="48">
        <v>38897</v>
      </c>
      <c r="G16" s="40">
        <v>22.35</v>
      </c>
      <c r="H16" s="39">
        <v>0</v>
      </c>
      <c r="I16" s="39">
        <v>6</v>
      </c>
      <c r="J16" s="39">
        <v>0</v>
      </c>
      <c r="K16" s="39">
        <v>16</v>
      </c>
      <c r="L16" s="39">
        <v>0.35</v>
      </c>
      <c r="M16" s="40" t="s">
        <v>255</v>
      </c>
      <c r="N16" s="40" t="s">
        <v>8</v>
      </c>
      <c r="O16" s="40" t="s">
        <v>553</v>
      </c>
      <c r="P16" s="40" t="s">
        <v>654</v>
      </c>
      <c r="Q16" s="40" t="s">
        <v>4</v>
      </c>
      <c r="R16" s="50" t="s">
        <v>258</v>
      </c>
      <c r="S16" s="50" t="s">
        <v>6</v>
      </c>
      <c r="T16" s="40" t="s">
        <v>265</v>
      </c>
      <c r="U16" s="100" t="s">
        <v>8</v>
      </c>
    </row>
    <row r="17" spans="1:22" s="69" customFormat="1" ht="15" customHeight="1" x14ac:dyDescent="0.3">
      <c r="A17" s="27" t="s">
        <v>252</v>
      </c>
      <c r="B17" s="28" t="s">
        <v>571</v>
      </c>
      <c r="C17" s="28" t="s">
        <v>165</v>
      </c>
      <c r="D17" s="28" t="s">
        <v>266</v>
      </c>
      <c r="E17" s="34">
        <v>39924</v>
      </c>
      <c r="F17" s="34">
        <v>39987</v>
      </c>
      <c r="G17" s="28">
        <v>78.42</v>
      </c>
      <c r="H17" s="30">
        <v>74.25</v>
      </c>
      <c r="I17" s="30">
        <v>1.82</v>
      </c>
      <c r="J17" s="35">
        <v>0</v>
      </c>
      <c r="K17" s="32">
        <v>1.65</v>
      </c>
      <c r="L17" s="32">
        <v>0.7</v>
      </c>
      <c r="M17" s="28" t="s">
        <v>167</v>
      </c>
      <c r="N17" s="28" t="s">
        <v>255</v>
      </c>
      <c r="O17" s="23" t="s">
        <v>555</v>
      </c>
      <c r="P17" s="28" t="s">
        <v>654</v>
      </c>
      <c r="Q17" s="28" t="s">
        <v>4</v>
      </c>
      <c r="R17" s="28" t="s">
        <v>8</v>
      </c>
      <c r="S17" s="28" t="s">
        <v>6</v>
      </c>
      <c r="T17" s="23" t="s">
        <v>8</v>
      </c>
      <c r="U17" s="99" t="s">
        <v>8</v>
      </c>
    </row>
    <row r="18" spans="1:22" s="69" customFormat="1" ht="15" customHeight="1" x14ac:dyDescent="0.3">
      <c r="A18" s="56" t="s">
        <v>252</v>
      </c>
      <c r="B18" s="50" t="s">
        <v>570</v>
      </c>
      <c r="C18" s="40" t="s">
        <v>0</v>
      </c>
      <c r="D18" s="40" t="s">
        <v>572</v>
      </c>
      <c r="E18" s="48">
        <v>37946</v>
      </c>
      <c r="F18" s="48">
        <v>38503</v>
      </c>
      <c r="G18" s="40">
        <v>14.59</v>
      </c>
      <c r="H18" s="39">
        <v>0</v>
      </c>
      <c r="I18" s="39">
        <f>6.73</f>
        <v>6.73</v>
      </c>
      <c r="J18" s="39">
        <v>0</v>
      </c>
      <c r="K18" s="39">
        <f>1.2+5.84</f>
        <v>7.04</v>
      </c>
      <c r="L18" s="39">
        <f>0.26+0.56</f>
        <v>0.82000000000000006</v>
      </c>
      <c r="M18" s="40" t="s">
        <v>255</v>
      </c>
      <c r="N18" s="40" t="s">
        <v>8</v>
      </c>
      <c r="O18" s="40" t="s">
        <v>50</v>
      </c>
      <c r="P18" s="40" t="s">
        <v>609</v>
      </c>
      <c r="Q18" s="40" t="s">
        <v>19</v>
      </c>
      <c r="R18" s="40" t="s">
        <v>258</v>
      </c>
      <c r="S18" s="40" t="s">
        <v>6</v>
      </c>
      <c r="T18" s="40" t="s">
        <v>267</v>
      </c>
      <c r="U18" s="100" t="s">
        <v>8</v>
      </c>
    </row>
    <row r="19" spans="1:22" s="69" customFormat="1" ht="15" customHeight="1" x14ac:dyDescent="0.3">
      <c r="A19" s="27" t="s">
        <v>252</v>
      </c>
      <c r="B19" s="28" t="s">
        <v>571</v>
      </c>
      <c r="C19" s="23" t="s">
        <v>0</v>
      </c>
      <c r="D19" s="23" t="s">
        <v>268</v>
      </c>
      <c r="E19" s="34">
        <v>38128</v>
      </c>
      <c r="F19" s="29">
        <v>38433</v>
      </c>
      <c r="G19" s="23">
        <v>49.51</v>
      </c>
      <c r="H19" s="30">
        <v>0</v>
      </c>
      <c r="I19" s="30">
        <v>10</v>
      </c>
      <c r="J19" s="30">
        <f>1.8+0.25+3.7</f>
        <v>5.75</v>
      </c>
      <c r="K19" s="30">
        <v>1.8</v>
      </c>
      <c r="L19" s="30">
        <v>31.96</v>
      </c>
      <c r="M19" s="23" t="s">
        <v>255</v>
      </c>
      <c r="N19" s="23" t="s">
        <v>8</v>
      </c>
      <c r="O19" s="23" t="s">
        <v>2</v>
      </c>
      <c r="P19" s="23" t="s">
        <v>655</v>
      </c>
      <c r="Q19" s="23" t="s">
        <v>15</v>
      </c>
      <c r="R19" s="23" t="s">
        <v>16</v>
      </c>
      <c r="S19" s="23" t="s">
        <v>6</v>
      </c>
      <c r="T19" s="23" t="s">
        <v>269</v>
      </c>
      <c r="U19" s="99" t="s">
        <v>8</v>
      </c>
    </row>
    <row r="20" spans="1:22" s="69" customFormat="1" ht="15" customHeight="1" x14ac:dyDescent="0.3">
      <c r="A20" s="56" t="s">
        <v>252</v>
      </c>
      <c r="B20" s="50" t="s">
        <v>571</v>
      </c>
      <c r="C20" s="40" t="s">
        <v>0</v>
      </c>
      <c r="D20" s="40" t="s">
        <v>270</v>
      </c>
      <c r="E20" s="57">
        <v>38128</v>
      </c>
      <c r="F20" s="48">
        <v>38428</v>
      </c>
      <c r="G20" s="40">
        <v>52.6</v>
      </c>
      <c r="H20" s="39">
        <v>0</v>
      </c>
      <c r="I20" s="39">
        <v>18</v>
      </c>
      <c r="J20" s="39">
        <v>0</v>
      </c>
      <c r="K20" s="39">
        <v>0.9</v>
      </c>
      <c r="L20" s="39">
        <v>33.700000000000003</v>
      </c>
      <c r="M20" s="40" t="s">
        <v>255</v>
      </c>
      <c r="N20" s="40" t="s">
        <v>8</v>
      </c>
      <c r="O20" s="40" t="s">
        <v>2</v>
      </c>
      <c r="P20" s="40" t="s">
        <v>611</v>
      </c>
      <c r="Q20" s="40" t="s">
        <v>12</v>
      </c>
      <c r="R20" s="50" t="s">
        <v>258</v>
      </c>
      <c r="S20" s="50" t="s">
        <v>6</v>
      </c>
      <c r="T20" s="40" t="s">
        <v>271</v>
      </c>
      <c r="U20" s="100" t="s">
        <v>8</v>
      </c>
    </row>
    <row r="21" spans="1:22" s="69" customFormat="1" ht="15" customHeight="1" x14ac:dyDescent="0.3">
      <c r="A21" s="27" t="s">
        <v>252</v>
      </c>
      <c r="B21" s="28" t="s">
        <v>571</v>
      </c>
      <c r="C21" s="28" t="s">
        <v>0</v>
      </c>
      <c r="D21" s="28" t="s">
        <v>272</v>
      </c>
      <c r="E21" s="34">
        <v>38511</v>
      </c>
      <c r="F21" s="29">
        <v>38831</v>
      </c>
      <c r="G21" s="28">
        <v>146.91</v>
      </c>
      <c r="H21" s="30">
        <v>3.15</v>
      </c>
      <c r="I21" s="30">
        <v>16.5</v>
      </c>
      <c r="J21" s="35">
        <v>0</v>
      </c>
      <c r="K21" s="32">
        <v>4.42</v>
      </c>
      <c r="L21" s="32">
        <v>122.84</v>
      </c>
      <c r="M21" s="28" t="s">
        <v>255</v>
      </c>
      <c r="N21" s="28" t="s">
        <v>273</v>
      </c>
      <c r="O21" s="23" t="s">
        <v>555</v>
      </c>
      <c r="P21" s="28" t="s">
        <v>611</v>
      </c>
      <c r="Q21" s="28" t="s">
        <v>12</v>
      </c>
      <c r="R21" s="28" t="s">
        <v>8</v>
      </c>
      <c r="S21" s="28" t="s">
        <v>6</v>
      </c>
      <c r="T21" s="23" t="s">
        <v>8</v>
      </c>
      <c r="U21" s="99" t="s">
        <v>8</v>
      </c>
    </row>
    <row r="22" spans="1:22" s="69" customFormat="1" ht="15" customHeight="1" x14ac:dyDescent="0.3">
      <c r="A22" s="56" t="s">
        <v>252</v>
      </c>
      <c r="B22" s="50" t="s">
        <v>571</v>
      </c>
      <c r="C22" s="40" t="s">
        <v>0</v>
      </c>
      <c r="D22" s="40" t="s">
        <v>274</v>
      </c>
      <c r="E22" s="48">
        <v>37022</v>
      </c>
      <c r="F22" s="48">
        <v>38519</v>
      </c>
      <c r="G22" s="40">
        <v>228.82</v>
      </c>
      <c r="H22" s="39">
        <v>87</v>
      </c>
      <c r="I22" s="39">
        <f>40.22</f>
        <v>40.22</v>
      </c>
      <c r="J22" s="39">
        <v>0</v>
      </c>
      <c r="K22" s="39">
        <v>32.36</v>
      </c>
      <c r="L22" s="39">
        <f>20.64+48.6</f>
        <v>69.240000000000009</v>
      </c>
      <c r="M22" s="40" t="s">
        <v>1</v>
      </c>
      <c r="N22" s="40" t="s">
        <v>255</v>
      </c>
      <c r="O22" s="40" t="s">
        <v>3</v>
      </c>
      <c r="P22" s="40" t="s">
        <v>611</v>
      </c>
      <c r="Q22" s="50" t="s">
        <v>12</v>
      </c>
      <c r="R22" s="50" t="s">
        <v>258</v>
      </c>
      <c r="S22" s="40" t="s">
        <v>6</v>
      </c>
      <c r="T22" s="40" t="s">
        <v>275</v>
      </c>
      <c r="U22" s="100" t="s">
        <v>8</v>
      </c>
    </row>
    <row r="23" spans="1:22" s="69" customFormat="1" ht="15" customHeight="1" x14ac:dyDescent="0.3">
      <c r="A23" s="27" t="s">
        <v>252</v>
      </c>
      <c r="B23" s="28" t="s">
        <v>571</v>
      </c>
      <c r="C23" s="23" t="s">
        <v>0</v>
      </c>
      <c r="D23" s="23" t="s">
        <v>276</v>
      </c>
      <c r="E23" s="29">
        <v>39247</v>
      </c>
      <c r="F23" s="29">
        <v>39595</v>
      </c>
      <c r="G23" s="23">
        <v>593.6</v>
      </c>
      <c r="H23" s="30">
        <v>200</v>
      </c>
      <c r="I23" s="30">
        <v>13.5</v>
      </c>
      <c r="J23" s="30">
        <v>0</v>
      </c>
      <c r="K23" s="30">
        <f>6.1+203</f>
        <v>209.1</v>
      </c>
      <c r="L23" s="30">
        <f>171</f>
        <v>171</v>
      </c>
      <c r="M23" s="23" t="s">
        <v>1</v>
      </c>
      <c r="N23" s="23" t="s">
        <v>255</v>
      </c>
      <c r="O23" s="23" t="s">
        <v>2</v>
      </c>
      <c r="P23" s="23" t="s">
        <v>611</v>
      </c>
      <c r="Q23" s="28" t="s">
        <v>12</v>
      </c>
      <c r="R23" s="28" t="s">
        <v>258</v>
      </c>
      <c r="S23" s="28" t="s">
        <v>6</v>
      </c>
      <c r="T23" s="23" t="s">
        <v>277</v>
      </c>
      <c r="U23" s="99" t="s">
        <v>8</v>
      </c>
    </row>
    <row r="24" spans="1:22" s="69" customFormat="1" ht="15" customHeight="1" x14ac:dyDescent="0.3">
      <c r="A24" s="56" t="s">
        <v>252</v>
      </c>
      <c r="B24" s="50" t="s">
        <v>571</v>
      </c>
      <c r="C24" s="50" t="s">
        <v>0</v>
      </c>
      <c r="D24" s="50" t="s">
        <v>278</v>
      </c>
      <c r="E24" s="48">
        <v>39247</v>
      </c>
      <c r="F24" s="48">
        <v>39623</v>
      </c>
      <c r="G24" s="50">
        <v>27</v>
      </c>
      <c r="H24" s="39">
        <v>0</v>
      </c>
      <c r="I24" s="39">
        <v>21</v>
      </c>
      <c r="J24" s="58">
        <v>0</v>
      </c>
      <c r="K24" s="44">
        <v>6</v>
      </c>
      <c r="L24" s="44">
        <v>0</v>
      </c>
      <c r="M24" s="50" t="s">
        <v>255</v>
      </c>
      <c r="N24" s="50" t="s">
        <v>8</v>
      </c>
      <c r="O24" s="40" t="s">
        <v>10</v>
      </c>
      <c r="P24" s="50" t="s">
        <v>611</v>
      </c>
      <c r="Q24" s="50" t="s">
        <v>12</v>
      </c>
      <c r="R24" s="50" t="s">
        <v>8</v>
      </c>
      <c r="S24" s="50" t="s">
        <v>6</v>
      </c>
      <c r="T24" s="40" t="s">
        <v>279</v>
      </c>
      <c r="U24" s="100" t="s">
        <v>8</v>
      </c>
    </row>
    <row r="25" spans="1:22" s="69" customFormat="1" ht="15" customHeight="1" x14ac:dyDescent="0.25">
      <c r="A25" s="27" t="s">
        <v>280</v>
      </c>
      <c r="B25" s="28" t="s">
        <v>571</v>
      </c>
      <c r="C25" s="23" t="s">
        <v>0</v>
      </c>
      <c r="D25" s="23" t="s">
        <v>281</v>
      </c>
      <c r="E25" s="29">
        <v>39330</v>
      </c>
      <c r="F25" s="29">
        <v>39555</v>
      </c>
      <c r="G25" s="23">
        <v>55.5</v>
      </c>
      <c r="H25" s="30">
        <v>20</v>
      </c>
      <c r="I25" s="30">
        <v>5</v>
      </c>
      <c r="J25" s="30">
        <v>0</v>
      </c>
      <c r="K25" s="30">
        <v>30.5</v>
      </c>
      <c r="L25" s="30">
        <v>0</v>
      </c>
      <c r="M25" s="23" t="s">
        <v>1</v>
      </c>
      <c r="N25" s="23" t="s">
        <v>255</v>
      </c>
      <c r="O25" s="23" t="s">
        <v>50</v>
      </c>
      <c r="P25" s="23" t="s">
        <v>611</v>
      </c>
      <c r="Q25" s="28" t="s">
        <v>12</v>
      </c>
      <c r="R25" s="28" t="s">
        <v>258</v>
      </c>
      <c r="S25" s="28" t="s">
        <v>188</v>
      </c>
      <c r="T25" s="23" t="s">
        <v>282</v>
      </c>
      <c r="U25" s="99" t="s">
        <v>8</v>
      </c>
    </row>
    <row r="26" spans="1:22" s="69" customFormat="1" ht="15" customHeight="1" x14ac:dyDescent="0.25">
      <c r="A26" s="56" t="s">
        <v>252</v>
      </c>
      <c r="B26" s="50" t="s">
        <v>571</v>
      </c>
      <c r="C26" s="40" t="s">
        <v>0</v>
      </c>
      <c r="D26" s="40" t="s">
        <v>283</v>
      </c>
      <c r="E26" s="48">
        <v>39402</v>
      </c>
      <c r="F26" s="48">
        <v>39938</v>
      </c>
      <c r="G26" s="40">
        <v>108.95</v>
      </c>
      <c r="H26" s="39">
        <v>0</v>
      </c>
      <c r="I26" s="39">
        <v>19.7</v>
      </c>
      <c r="J26" s="39">
        <v>0</v>
      </c>
      <c r="K26" s="39">
        <f>24+65.25</f>
        <v>89.25</v>
      </c>
      <c r="L26" s="39">
        <v>0</v>
      </c>
      <c r="M26" s="40" t="s">
        <v>255</v>
      </c>
      <c r="N26" s="40" t="s">
        <v>8</v>
      </c>
      <c r="O26" s="40" t="s">
        <v>2</v>
      </c>
      <c r="P26" s="40" t="s">
        <v>611</v>
      </c>
      <c r="Q26" s="50" t="s">
        <v>12</v>
      </c>
      <c r="R26" s="50" t="s">
        <v>258</v>
      </c>
      <c r="S26" s="50" t="s">
        <v>6</v>
      </c>
      <c r="T26" s="40" t="s">
        <v>284</v>
      </c>
      <c r="U26" s="100" t="s">
        <v>551</v>
      </c>
      <c r="V26" s="69" t="s">
        <v>674</v>
      </c>
    </row>
    <row r="27" spans="1:22" s="69" customFormat="1" ht="15" customHeight="1" x14ac:dyDescent="0.25">
      <c r="A27" s="27" t="s">
        <v>252</v>
      </c>
      <c r="B27" s="28" t="s">
        <v>571</v>
      </c>
      <c r="C27" s="28" t="s">
        <v>0</v>
      </c>
      <c r="D27" s="28" t="s">
        <v>285</v>
      </c>
      <c r="E27" s="29">
        <v>39840</v>
      </c>
      <c r="F27" s="29">
        <v>40624</v>
      </c>
      <c r="G27" s="28">
        <v>300.74</v>
      </c>
      <c r="H27" s="30">
        <v>0</v>
      </c>
      <c r="I27" s="30">
        <v>13.39</v>
      </c>
      <c r="J27" s="35">
        <v>0</v>
      </c>
      <c r="K27" s="32">
        <v>287.36</v>
      </c>
      <c r="L27" s="32">
        <v>0</v>
      </c>
      <c r="M27" s="28" t="s">
        <v>255</v>
      </c>
      <c r="N27" s="28" t="s">
        <v>8</v>
      </c>
      <c r="O27" s="23" t="s">
        <v>555</v>
      </c>
      <c r="P27" s="28" t="s">
        <v>611</v>
      </c>
      <c r="Q27" s="28" t="s">
        <v>12</v>
      </c>
      <c r="R27" s="28" t="s">
        <v>8</v>
      </c>
      <c r="S27" s="28" t="s">
        <v>6</v>
      </c>
      <c r="T27" s="23" t="s">
        <v>286</v>
      </c>
      <c r="U27" s="99" t="s">
        <v>8</v>
      </c>
    </row>
    <row r="28" spans="1:22" s="69" customFormat="1" ht="15" customHeight="1" x14ac:dyDescent="0.25">
      <c r="A28" s="56" t="s">
        <v>252</v>
      </c>
      <c r="B28" s="50" t="s">
        <v>571</v>
      </c>
      <c r="C28" s="40" t="s">
        <v>0</v>
      </c>
      <c r="D28" s="40" t="s">
        <v>287</v>
      </c>
      <c r="E28" s="48">
        <v>40129</v>
      </c>
      <c r="F28" s="48">
        <v>40381</v>
      </c>
      <c r="G28" s="40">
        <v>64.06</v>
      </c>
      <c r="H28" s="39">
        <v>0</v>
      </c>
      <c r="I28" s="39">
        <v>6.16</v>
      </c>
      <c r="J28" s="39">
        <v>0</v>
      </c>
      <c r="K28" s="39">
        <v>57.9</v>
      </c>
      <c r="L28" s="39">
        <v>0</v>
      </c>
      <c r="M28" s="40" t="s">
        <v>255</v>
      </c>
      <c r="N28" s="40" t="s">
        <v>8</v>
      </c>
      <c r="O28" s="40" t="s">
        <v>2</v>
      </c>
      <c r="P28" s="40" t="s">
        <v>611</v>
      </c>
      <c r="Q28" s="50" t="s">
        <v>12</v>
      </c>
      <c r="R28" s="50" t="s">
        <v>258</v>
      </c>
      <c r="S28" s="50" t="s">
        <v>6</v>
      </c>
      <c r="T28" s="40" t="s">
        <v>288</v>
      </c>
      <c r="U28" s="100" t="s">
        <v>8</v>
      </c>
    </row>
    <row r="29" spans="1:22" s="69" customFormat="1" ht="15" customHeight="1" x14ac:dyDescent="0.25">
      <c r="A29" s="27" t="s">
        <v>252</v>
      </c>
      <c r="B29" s="28" t="s">
        <v>571</v>
      </c>
      <c r="C29" s="23" t="s">
        <v>0</v>
      </c>
      <c r="D29" s="23" t="s">
        <v>289</v>
      </c>
      <c r="E29" s="29">
        <v>40254</v>
      </c>
      <c r="F29" s="29">
        <v>40694</v>
      </c>
      <c r="G29" s="23">
        <v>24.11</v>
      </c>
      <c r="H29" s="30">
        <v>0</v>
      </c>
      <c r="I29" s="30">
        <f>4</f>
        <v>4</v>
      </c>
      <c r="J29" s="30">
        <v>0</v>
      </c>
      <c r="K29" s="30">
        <v>4.1100000000000003</v>
      </c>
      <c r="L29" s="30">
        <v>16</v>
      </c>
      <c r="M29" s="23" t="s">
        <v>255</v>
      </c>
      <c r="N29" s="23" t="s">
        <v>8</v>
      </c>
      <c r="O29" s="23" t="s">
        <v>2</v>
      </c>
      <c r="P29" s="23" t="s">
        <v>611</v>
      </c>
      <c r="Q29" s="28" t="s">
        <v>12</v>
      </c>
      <c r="R29" s="28" t="s">
        <v>258</v>
      </c>
      <c r="S29" s="28" t="s">
        <v>6</v>
      </c>
      <c r="T29" s="23" t="s">
        <v>290</v>
      </c>
      <c r="U29" s="99" t="s">
        <v>8</v>
      </c>
    </row>
    <row r="30" spans="1:22" s="69" customFormat="1" ht="15" customHeight="1" x14ac:dyDescent="0.25">
      <c r="A30" s="56" t="s">
        <v>252</v>
      </c>
      <c r="B30" s="50" t="s">
        <v>570</v>
      </c>
      <c r="C30" s="40" t="s">
        <v>0</v>
      </c>
      <c r="D30" s="40" t="s">
        <v>291</v>
      </c>
      <c r="E30" s="48">
        <v>39657</v>
      </c>
      <c r="F30" s="48">
        <v>40339</v>
      </c>
      <c r="G30" s="40">
        <v>159.15</v>
      </c>
      <c r="H30" s="39">
        <v>100</v>
      </c>
      <c r="I30" s="39">
        <f>4.27</f>
        <v>4.2699999999999996</v>
      </c>
      <c r="J30" s="39">
        <v>0</v>
      </c>
      <c r="K30" s="39">
        <v>54.88</v>
      </c>
      <c r="L30" s="39">
        <v>0</v>
      </c>
      <c r="M30" s="40" t="s">
        <v>1</v>
      </c>
      <c r="N30" s="40" t="s">
        <v>255</v>
      </c>
      <c r="O30" s="40" t="s">
        <v>50</v>
      </c>
      <c r="P30" s="40" t="s">
        <v>611</v>
      </c>
      <c r="Q30" s="50" t="s">
        <v>12</v>
      </c>
      <c r="R30" s="50" t="s">
        <v>5</v>
      </c>
      <c r="S30" s="50" t="s">
        <v>196</v>
      </c>
      <c r="T30" s="40" t="s">
        <v>292</v>
      </c>
      <c r="U30" s="100" t="s">
        <v>8</v>
      </c>
    </row>
    <row r="31" spans="1:22" s="69" customFormat="1" ht="15" customHeight="1" x14ac:dyDescent="0.25">
      <c r="A31" s="27" t="s">
        <v>252</v>
      </c>
      <c r="B31" s="28" t="s">
        <v>8</v>
      </c>
      <c r="C31" s="23" t="s">
        <v>0</v>
      </c>
      <c r="D31" s="23" t="s">
        <v>293</v>
      </c>
      <c r="E31" s="28" t="s">
        <v>8</v>
      </c>
      <c r="F31" s="29">
        <v>40351</v>
      </c>
      <c r="G31" s="23">
        <v>151.6</v>
      </c>
      <c r="H31" s="30">
        <v>100</v>
      </c>
      <c r="I31" s="30">
        <v>0.8</v>
      </c>
      <c r="J31" s="30">
        <v>0</v>
      </c>
      <c r="K31" s="30">
        <v>50</v>
      </c>
      <c r="L31" s="30">
        <v>0.8</v>
      </c>
      <c r="M31" s="23" t="s">
        <v>1</v>
      </c>
      <c r="N31" s="23" t="s">
        <v>255</v>
      </c>
      <c r="O31" s="23" t="s">
        <v>2</v>
      </c>
      <c r="P31" s="23" t="s">
        <v>611</v>
      </c>
      <c r="Q31" s="28" t="s">
        <v>12</v>
      </c>
      <c r="R31" s="28" t="s">
        <v>16</v>
      </c>
      <c r="S31" s="28" t="s">
        <v>6</v>
      </c>
      <c r="T31" s="23" t="s">
        <v>294</v>
      </c>
      <c r="U31" s="99" t="s">
        <v>8</v>
      </c>
    </row>
    <row r="32" spans="1:22" s="69" customFormat="1" ht="15" customHeight="1" x14ac:dyDescent="0.25">
      <c r="A32" s="56" t="s">
        <v>252</v>
      </c>
      <c r="B32" s="50" t="s">
        <v>8</v>
      </c>
      <c r="C32" s="40" t="s">
        <v>0</v>
      </c>
      <c r="D32" s="40" t="s">
        <v>295</v>
      </c>
      <c r="E32" s="50" t="s">
        <v>8</v>
      </c>
      <c r="F32" s="48">
        <v>40645</v>
      </c>
      <c r="G32" s="40">
        <v>13.97</v>
      </c>
      <c r="H32" s="39">
        <v>0</v>
      </c>
      <c r="I32" s="39">
        <v>4.2</v>
      </c>
      <c r="J32" s="39">
        <v>0</v>
      </c>
      <c r="K32" s="39">
        <v>9.77</v>
      </c>
      <c r="L32" s="39">
        <v>0</v>
      </c>
      <c r="M32" s="40" t="s">
        <v>255</v>
      </c>
      <c r="N32" s="40" t="s">
        <v>8</v>
      </c>
      <c r="O32" s="40" t="s">
        <v>10</v>
      </c>
      <c r="P32" s="40" t="s">
        <v>611</v>
      </c>
      <c r="Q32" s="50" t="s">
        <v>12</v>
      </c>
      <c r="R32" s="50" t="s">
        <v>258</v>
      </c>
      <c r="S32" s="50" t="s">
        <v>6</v>
      </c>
      <c r="T32" s="40" t="s">
        <v>296</v>
      </c>
      <c r="U32" s="100" t="s">
        <v>8</v>
      </c>
    </row>
    <row r="33" spans="1:21" s="69" customFormat="1" ht="15" customHeight="1" x14ac:dyDescent="0.25">
      <c r="A33" s="27" t="s">
        <v>252</v>
      </c>
      <c r="B33" s="28" t="s">
        <v>8</v>
      </c>
      <c r="C33" s="23" t="s">
        <v>0</v>
      </c>
      <c r="D33" s="28" t="s">
        <v>297</v>
      </c>
      <c r="E33" s="28" t="s">
        <v>8</v>
      </c>
      <c r="F33" s="34">
        <v>40843</v>
      </c>
      <c r="G33" s="28">
        <v>428</v>
      </c>
      <c r="H33" s="30">
        <v>100</v>
      </c>
      <c r="I33" s="32">
        <v>0</v>
      </c>
      <c r="J33" s="32">
        <v>0</v>
      </c>
      <c r="K33" s="32">
        <f>128+200</f>
        <v>328</v>
      </c>
      <c r="L33" s="32">
        <v>0</v>
      </c>
      <c r="M33" s="23" t="s">
        <v>1</v>
      </c>
      <c r="N33" s="28" t="s">
        <v>8</v>
      </c>
      <c r="O33" s="28" t="s">
        <v>2</v>
      </c>
      <c r="P33" s="28" t="s">
        <v>611</v>
      </c>
      <c r="Q33" s="28" t="s">
        <v>12</v>
      </c>
      <c r="R33" s="28" t="s">
        <v>8</v>
      </c>
      <c r="S33" s="28" t="s">
        <v>6</v>
      </c>
      <c r="T33" s="23" t="s">
        <v>298</v>
      </c>
      <c r="U33" s="99" t="s">
        <v>8</v>
      </c>
    </row>
    <row r="34" spans="1:21" s="69" customFormat="1" ht="15" customHeight="1" x14ac:dyDescent="0.25">
      <c r="A34" s="56" t="s">
        <v>252</v>
      </c>
      <c r="B34" s="50" t="s">
        <v>571</v>
      </c>
      <c r="C34" s="40" t="s">
        <v>0</v>
      </c>
      <c r="D34" s="40" t="s">
        <v>573</v>
      </c>
      <c r="E34" s="48">
        <v>38666</v>
      </c>
      <c r="F34" s="48">
        <v>38818</v>
      </c>
      <c r="G34" s="40">
        <v>14.9</v>
      </c>
      <c r="H34" s="39">
        <v>0</v>
      </c>
      <c r="I34" s="39">
        <v>5.4</v>
      </c>
      <c r="J34" s="39">
        <f>1.3+1</f>
        <v>2.2999999999999998</v>
      </c>
      <c r="K34" s="39">
        <f>7.2</f>
        <v>7.2</v>
      </c>
      <c r="L34" s="39">
        <v>0</v>
      </c>
      <c r="M34" s="40" t="s">
        <v>255</v>
      </c>
      <c r="N34" s="40" t="s">
        <v>8</v>
      </c>
      <c r="O34" s="40" t="s">
        <v>87</v>
      </c>
      <c r="P34" s="40" t="s">
        <v>612</v>
      </c>
      <c r="Q34" s="40" t="s">
        <v>19</v>
      </c>
      <c r="R34" s="50" t="s">
        <v>258</v>
      </c>
      <c r="S34" s="50" t="s">
        <v>188</v>
      </c>
      <c r="T34" s="40" t="s">
        <v>299</v>
      </c>
      <c r="U34" s="100" t="s">
        <v>8</v>
      </c>
    </row>
    <row r="35" spans="1:21" s="69" customFormat="1" ht="15" customHeight="1" x14ac:dyDescent="0.25">
      <c r="A35" s="27" t="s">
        <v>252</v>
      </c>
      <c r="B35" s="28" t="s">
        <v>571</v>
      </c>
      <c r="C35" s="23" t="s">
        <v>0</v>
      </c>
      <c r="D35" s="23" t="s">
        <v>300</v>
      </c>
      <c r="E35" s="29">
        <v>38128</v>
      </c>
      <c r="F35" s="29">
        <v>39427</v>
      </c>
      <c r="G35" s="23">
        <v>327.57</v>
      </c>
      <c r="H35" s="30">
        <v>0</v>
      </c>
      <c r="I35" s="30">
        <v>49.8</v>
      </c>
      <c r="J35" s="30">
        <v>151.29</v>
      </c>
      <c r="K35" s="30">
        <v>126.48</v>
      </c>
      <c r="L35" s="30">
        <v>0</v>
      </c>
      <c r="M35" s="23" t="s">
        <v>255</v>
      </c>
      <c r="N35" s="23" t="s">
        <v>8</v>
      </c>
      <c r="O35" s="23" t="s">
        <v>3</v>
      </c>
      <c r="P35" s="23" t="s">
        <v>656</v>
      </c>
      <c r="Q35" s="23" t="s">
        <v>9</v>
      </c>
      <c r="R35" s="23" t="s">
        <v>5</v>
      </c>
      <c r="S35" s="23" t="s">
        <v>6</v>
      </c>
      <c r="T35" s="23" t="s">
        <v>301</v>
      </c>
      <c r="U35" s="99" t="s">
        <v>8</v>
      </c>
    </row>
    <row r="36" spans="1:21" s="69" customFormat="1" ht="15" customHeight="1" x14ac:dyDescent="0.25">
      <c r="A36" s="56" t="s">
        <v>252</v>
      </c>
      <c r="B36" s="50" t="s">
        <v>571</v>
      </c>
      <c r="C36" s="40" t="s">
        <v>165</v>
      </c>
      <c r="D36" s="40" t="s">
        <v>302</v>
      </c>
      <c r="E36" s="48">
        <v>37757</v>
      </c>
      <c r="F36" s="48">
        <v>38561</v>
      </c>
      <c r="G36" s="40">
        <v>15.3</v>
      </c>
      <c r="H36" s="39">
        <v>7.37</v>
      </c>
      <c r="I36" s="39">
        <v>4.93</v>
      </c>
      <c r="J36" s="39">
        <v>0</v>
      </c>
      <c r="K36" s="39">
        <f>0.5+2.5</f>
        <v>3</v>
      </c>
      <c r="L36" s="39">
        <v>0</v>
      </c>
      <c r="M36" s="40" t="s">
        <v>167</v>
      </c>
      <c r="N36" s="40" t="s">
        <v>255</v>
      </c>
      <c r="O36" s="40" t="s">
        <v>2</v>
      </c>
      <c r="P36" s="40" t="s">
        <v>657</v>
      </c>
      <c r="Q36" s="40" t="s">
        <v>4</v>
      </c>
      <c r="R36" s="50" t="s">
        <v>258</v>
      </c>
      <c r="S36" s="50" t="s">
        <v>6</v>
      </c>
      <c r="T36" s="40" t="s">
        <v>303</v>
      </c>
      <c r="U36" s="100" t="s">
        <v>8</v>
      </c>
    </row>
    <row r="37" spans="1:21" s="69" customFormat="1" ht="15" customHeight="1" x14ac:dyDescent="0.25">
      <c r="A37" s="27" t="s">
        <v>252</v>
      </c>
      <c r="B37" s="28" t="s">
        <v>304</v>
      </c>
      <c r="C37" s="23" t="s">
        <v>165</v>
      </c>
      <c r="D37" s="23" t="s">
        <v>305</v>
      </c>
      <c r="E37" s="29">
        <v>39247</v>
      </c>
      <c r="F37" s="29">
        <v>39567</v>
      </c>
      <c r="G37" s="23">
        <v>37.79</v>
      </c>
      <c r="H37" s="30">
        <v>20</v>
      </c>
      <c r="I37" s="30">
        <v>9</v>
      </c>
      <c r="J37" s="30">
        <v>0</v>
      </c>
      <c r="K37" s="30">
        <v>8.7899999999999991</v>
      </c>
      <c r="L37" s="30">
        <v>0</v>
      </c>
      <c r="M37" s="23" t="s">
        <v>171</v>
      </c>
      <c r="N37" s="23" t="s">
        <v>255</v>
      </c>
      <c r="O37" s="23" t="s">
        <v>87</v>
      </c>
      <c r="P37" s="23" t="s">
        <v>657</v>
      </c>
      <c r="Q37" s="23" t="s">
        <v>4</v>
      </c>
      <c r="R37" s="28" t="s">
        <v>258</v>
      </c>
      <c r="S37" s="28" t="s">
        <v>6</v>
      </c>
      <c r="T37" s="23" t="s">
        <v>306</v>
      </c>
      <c r="U37" s="99" t="s">
        <v>8</v>
      </c>
    </row>
    <row r="38" spans="1:21" s="69" customFormat="1" ht="15" customHeight="1" x14ac:dyDescent="0.25">
      <c r="A38" s="56" t="s">
        <v>252</v>
      </c>
      <c r="B38" s="50" t="s">
        <v>571</v>
      </c>
      <c r="C38" s="50" t="s">
        <v>165</v>
      </c>
      <c r="D38" s="50" t="s">
        <v>307</v>
      </c>
      <c r="E38" s="48">
        <v>38877</v>
      </c>
      <c r="F38" s="48">
        <v>39254</v>
      </c>
      <c r="G38" s="50">
        <v>90</v>
      </c>
      <c r="H38" s="39">
        <v>45</v>
      </c>
      <c r="I38" s="39">
        <v>7</v>
      </c>
      <c r="J38" s="58">
        <v>20</v>
      </c>
      <c r="K38" s="44">
        <v>18</v>
      </c>
      <c r="L38" s="44">
        <v>0</v>
      </c>
      <c r="M38" s="50" t="s">
        <v>167</v>
      </c>
      <c r="N38" s="50" t="s">
        <v>255</v>
      </c>
      <c r="O38" s="40" t="s">
        <v>10</v>
      </c>
      <c r="P38" s="50" t="s">
        <v>613</v>
      </c>
      <c r="Q38" s="50" t="s">
        <v>4</v>
      </c>
      <c r="R38" s="50" t="s">
        <v>8</v>
      </c>
      <c r="S38" s="50" t="s">
        <v>6</v>
      </c>
      <c r="T38" s="40" t="s">
        <v>308</v>
      </c>
      <c r="U38" s="100" t="s">
        <v>8</v>
      </c>
    </row>
    <row r="39" spans="1:21" s="69" customFormat="1" ht="15" customHeight="1" x14ac:dyDescent="0.25">
      <c r="A39" s="27" t="s">
        <v>252</v>
      </c>
      <c r="B39" s="28" t="s">
        <v>571</v>
      </c>
      <c r="C39" s="28" t="s">
        <v>165</v>
      </c>
      <c r="D39" s="28" t="s">
        <v>309</v>
      </c>
      <c r="E39" s="29">
        <v>38930</v>
      </c>
      <c r="F39" s="29">
        <v>39289</v>
      </c>
      <c r="G39" s="28">
        <v>210.55</v>
      </c>
      <c r="H39" s="30">
        <v>90</v>
      </c>
      <c r="I39" s="30">
        <v>5.5</v>
      </c>
      <c r="J39" s="35">
        <f>50+18.25+11+6.25</f>
        <v>85.5</v>
      </c>
      <c r="K39" s="32">
        <v>21.8</v>
      </c>
      <c r="L39" s="32">
        <v>7.75</v>
      </c>
      <c r="M39" s="28" t="s">
        <v>167</v>
      </c>
      <c r="N39" s="28" t="s">
        <v>255</v>
      </c>
      <c r="O39" s="23" t="s">
        <v>555</v>
      </c>
      <c r="P39" s="28" t="s">
        <v>613</v>
      </c>
      <c r="Q39" s="28" t="s">
        <v>4</v>
      </c>
      <c r="R39" s="28" t="s">
        <v>8</v>
      </c>
      <c r="S39" s="28" t="s">
        <v>6</v>
      </c>
      <c r="T39" s="23" t="s">
        <v>310</v>
      </c>
      <c r="U39" s="99" t="s">
        <v>8</v>
      </c>
    </row>
    <row r="40" spans="1:21" s="69" customFormat="1" ht="15" customHeight="1" x14ac:dyDescent="0.25">
      <c r="A40" s="56" t="s">
        <v>252</v>
      </c>
      <c r="B40" s="50" t="s">
        <v>571</v>
      </c>
      <c r="C40" s="50" t="s">
        <v>165</v>
      </c>
      <c r="D40" s="50" t="s">
        <v>311</v>
      </c>
      <c r="E40" s="48">
        <v>38930</v>
      </c>
      <c r="F40" s="48">
        <v>39583</v>
      </c>
      <c r="G40" s="50">
        <v>11.7</v>
      </c>
      <c r="H40" s="39">
        <v>7.2</v>
      </c>
      <c r="I40" s="39">
        <v>4.5</v>
      </c>
      <c r="J40" s="58">
        <v>0</v>
      </c>
      <c r="K40" s="44">
        <v>0</v>
      </c>
      <c r="L40" s="44">
        <v>0</v>
      </c>
      <c r="M40" s="50" t="s">
        <v>171</v>
      </c>
      <c r="N40" s="50" t="s">
        <v>255</v>
      </c>
      <c r="O40" s="40" t="s">
        <v>555</v>
      </c>
      <c r="P40" s="50" t="s">
        <v>658</v>
      </c>
      <c r="Q40" s="50" t="s">
        <v>4</v>
      </c>
      <c r="R40" s="50" t="s">
        <v>8</v>
      </c>
      <c r="S40" s="50" t="s">
        <v>6</v>
      </c>
      <c r="T40" s="40" t="s">
        <v>312</v>
      </c>
      <c r="U40" s="100" t="s">
        <v>8</v>
      </c>
    </row>
    <row r="41" spans="1:21" ht="15" customHeight="1" x14ac:dyDescent="0.25">
      <c r="A41" s="27" t="s">
        <v>280</v>
      </c>
      <c r="B41" s="28" t="s">
        <v>571</v>
      </c>
      <c r="C41" s="23" t="s">
        <v>0</v>
      </c>
      <c r="D41" s="23" t="s">
        <v>313</v>
      </c>
      <c r="E41" s="29">
        <v>39105</v>
      </c>
      <c r="F41" s="29">
        <v>39366</v>
      </c>
      <c r="G41" s="23">
        <v>20</v>
      </c>
      <c r="H41" s="30">
        <v>0</v>
      </c>
      <c r="I41" s="30">
        <f>3.8</f>
        <v>3.8</v>
      </c>
      <c r="J41" s="30">
        <v>0</v>
      </c>
      <c r="K41" s="30">
        <v>16.2</v>
      </c>
      <c r="L41" s="30">
        <v>0</v>
      </c>
      <c r="M41" s="23" t="s">
        <v>255</v>
      </c>
      <c r="N41" s="23" t="s">
        <v>8</v>
      </c>
      <c r="O41" s="23" t="s">
        <v>558</v>
      </c>
      <c r="P41" s="23" t="s">
        <v>659</v>
      </c>
      <c r="Q41" s="23" t="s">
        <v>19</v>
      </c>
      <c r="R41" s="28" t="s">
        <v>258</v>
      </c>
      <c r="S41" s="28" t="s">
        <v>188</v>
      </c>
      <c r="T41" s="23" t="s">
        <v>314</v>
      </c>
      <c r="U41" s="99" t="s">
        <v>8</v>
      </c>
    </row>
    <row r="42" spans="1:21" s="69" customFormat="1" ht="15" customHeight="1" x14ac:dyDescent="0.25">
      <c r="A42" s="56" t="s">
        <v>252</v>
      </c>
      <c r="B42" s="50" t="s">
        <v>571</v>
      </c>
      <c r="C42" s="50" t="s">
        <v>165</v>
      </c>
      <c r="D42" s="50" t="s">
        <v>315</v>
      </c>
      <c r="E42" s="48">
        <v>38608</v>
      </c>
      <c r="F42" s="48">
        <v>38701</v>
      </c>
      <c r="G42" s="50">
        <v>21.09</v>
      </c>
      <c r="H42" s="39">
        <v>15.9</v>
      </c>
      <c r="I42" s="39">
        <v>2.35</v>
      </c>
      <c r="J42" s="58">
        <v>0.24</v>
      </c>
      <c r="K42" s="44">
        <v>2.6</v>
      </c>
      <c r="L42" s="44">
        <v>0</v>
      </c>
      <c r="M42" s="50" t="s">
        <v>167</v>
      </c>
      <c r="N42" s="50" t="s">
        <v>255</v>
      </c>
      <c r="O42" s="40" t="s">
        <v>557</v>
      </c>
      <c r="P42" s="50" t="s">
        <v>632</v>
      </c>
      <c r="Q42" s="50" t="s">
        <v>19</v>
      </c>
      <c r="R42" s="50" t="s">
        <v>8</v>
      </c>
      <c r="S42" s="50" t="s">
        <v>6</v>
      </c>
      <c r="T42" s="40" t="s">
        <v>316</v>
      </c>
      <c r="U42" s="100" t="s">
        <v>8</v>
      </c>
    </row>
    <row r="43" spans="1:21" s="69" customFormat="1" ht="15" customHeight="1" x14ac:dyDescent="0.25">
      <c r="A43" s="27" t="s">
        <v>252</v>
      </c>
      <c r="B43" s="28" t="s">
        <v>571</v>
      </c>
      <c r="C43" s="28" t="s">
        <v>0</v>
      </c>
      <c r="D43" s="28" t="s">
        <v>317</v>
      </c>
      <c r="E43" s="29">
        <v>38930</v>
      </c>
      <c r="F43" s="29">
        <v>39982</v>
      </c>
      <c r="G43" s="28">
        <v>303.39999999999998</v>
      </c>
      <c r="H43" s="30">
        <v>180</v>
      </c>
      <c r="I43" s="30">
        <v>45.4</v>
      </c>
      <c r="J43" s="35">
        <v>0</v>
      </c>
      <c r="K43" s="32">
        <v>78</v>
      </c>
      <c r="L43" s="32">
        <v>0</v>
      </c>
      <c r="M43" s="28" t="s">
        <v>1</v>
      </c>
      <c r="N43" s="28" t="s">
        <v>255</v>
      </c>
      <c r="O43" s="23" t="s">
        <v>555</v>
      </c>
      <c r="P43" s="28" t="s">
        <v>614</v>
      </c>
      <c r="Q43" s="28" t="s">
        <v>34</v>
      </c>
      <c r="R43" s="28" t="s">
        <v>8</v>
      </c>
      <c r="S43" s="28" t="s">
        <v>6</v>
      </c>
      <c r="T43" s="23" t="s">
        <v>318</v>
      </c>
      <c r="U43" s="99" t="s">
        <v>8</v>
      </c>
    </row>
    <row r="44" spans="1:21" s="69" customFormat="1" ht="15" customHeight="1" x14ac:dyDescent="0.25">
      <c r="A44" s="56" t="s">
        <v>252</v>
      </c>
      <c r="B44" s="50" t="s">
        <v>571</v>
      </c>
      <c r="C44" s="50" t="s">
        <v>0</v>
      </c>
      <c r="D44" s="50" t="s">
        <v>241</v>
      </c>
      <c r="E44" s="48">
        <v>39402</v>
      </c>
      <c r="F44" s="48">
        <v>40157</v>
      </c>
      <c r="G44" s="50">
        <v>350.83</v>
      </c>
      <c r="H44" s="39">
        <v>105.23</v>
      </c>
      <c r="I44" s="39">
        <v>22.5</v>
      </c>
      <c r="J44" s="58">
        <v>0</v>
      </c>
      <c r="K44" s="44">
        <v>223.1</v>
      </c>
      <c r="L44" s="44">
        <v>0</v>
      </c>
      <c r="M44" s="50" t="s">
        <v>1</v>
      </c>
      <c r="N44" s="50" t="s">
        <v>255</v>
      </c>
      <c r="O44" s="40" t="s">
        <v>10</v>
      </c>
      <c r="P44" s="50" t="s">
        <v>614</v>
      </c>
      <c r="Q44" s="50" t="s">
        <v>34</v>
      </c>
      <c r="R44" s="50" t="s">
        <v>8</v>
      </c>
      <c r="S44" s="50" t="s">
        <v>6</v>
      </c>
      <c r="T44" s="40" t="s">
        <v>319</v>
      </c>
      <c r="U44" s="100" t="s">
        <v>8</v>
      </c>
    </row>
    <row r="45" spans="1:21" s="69" customFormat="1" ht="15" customHeight="1" x14ac:dyDescent="0.25">
      <c r="A45" s="27" t="s">
        <v>252</v>
      </c>
      <c r="B45" s="28" t="s">
        <v>571</v>
      </c>
      <c r="C45" s="28" t="s">
        <v>0</v>
      </c>
      <c r="D45" s="28" t="s">
        <v>320</v>
      </c>
      <c r="E45" s="29">
        <v>39562</v>
      </c>
      <c r="F45" s="29">
        <v>39994</v>
      </c>
      <c r="G45" s="28">
        <v>83.27</v>
      </c>
      <c r="H45" s="30">
        <v>0</v>
      </c>
      <c r="I45" s="30">
        <v>6.3</v>
      </c>
      <c r="J45" s="35">
        <f>1+5.85</f>
        <v>6.85</v>
      </c>
      <c r="K45" s="32">
        <v>0</v>
      </c>
      <c r="L45" s="32">
        <v>70.12</v>
      </c>
      <c r="M45" s="28" t="s">
        <v>255</v>
      </c>
      <c r="N45" s="28" t="s">
        <v>8</v>
      </c>
      <c r="O45" s="23" t="s">
        <v>554</v>
      </c>
      <c r="P45" s="28" t="s">
        <v>614</v>
      </c>
      <c r="Q45" s="28" t="s">
        <v>34</v>
      </c>
      <c r="R45" s="28" t="s">
        <v>8</v>
      </c>
      <c r="S45" s="28" t="s">
        <v>6</v>
      </c>
      <c r="T45" s="23" t="s">
        <v>321</v>
      </c>
      <c r="U45" s="99" t="s">
        <v>8</v>
      </c>
    </row>
    <row r="46" spans="1:21" s="69" customFormat="1" ht="15" customHeight="1" x14ac:dyDescent="0.25">
      <c r="A46" s="56" t="s">
        <v>252</v>
      </c>
      <c r="B46" s="50" t="s">
        <v>571</v>
      </c>
      <c r="C46" s="50" t="s">
        <v>0</v>
      </c>
      <c r="D46" s="50" t="s">
        <v>322</v>
      </c>
      <c r="E46" s="48">
        <v>39765</v>
      </c>
      <c r="F46" s="48">
        <v>40325</v>
      </c>
      <c r="G46" s="50">
        <v>59.36</v>
      </c>
      <c r="H46" s="39">
        <v>0</v>
      </c>
      <c r="I46" s="39">
        <v>11.3</v>
      </c>
      <c r="J46" s="58">
        <v>0.06</v>
      </c>
      <c r="K46" s="44">
        <v>2</v>
      </c>
      <c r="L46" s="44">
        <v>46</v>
      </c>
      <c r="M46" s="50" t="s">
        <v>255</v>
      </c>
      <c r="N46" s="50" t="s">
        <v>8</v>
      </c>
      <c r="O46" s="40" t="s">
        <v>554</v>
      </c>
      <c r="P46" s="50" t="s">
        <v>614</v>
      </c>
      <c r="Q46" s="50" t="s">
        <v>34</v>
      </c>
      <c r="R46" s="50" t="s">
        <v>8</v>
      </c>
      <c r="S46" s="50" t="s">
        <v>6</v>
      </c>
      <c r="T46" s="40" t="s">
        <v>323</v>
      </c>
      <c r="U46" s="100" t="s">
        <v>8</v>
      </c>
    </row>
    <row r="47" spans="1:21" s="69" customFormat="1" ht="15" customHeight="1" x14ac:dyDescent="0.25">
      <c r="A47" s="27" t="s">
        <v>252</v>
      </c>
      <c r="B47" s="28" t="s">
        <v>570</v>
      </c>
      <c r="C47" s="23" t="s">
        <v>165</v>
      </c>
      <c r="D47" s="23" t="s">
        <v>324</v>
      </c>
      <c r="E47" s="29">
        <v>39402</v>
      </c>
      <c r="F47" s="29">
        <v>40029</v>
      </c>
      <c r="G47" s="23">
        <v>95.34</v>
      </c>
      <c r="H47" s="30">
        <v>25</v>
      </c>
      <c r="I47" s="30">
        <v>7.34</v>
      </c>
      <c r="J47" s="30">
        <v>0</v>
      </c>
      <c r="K47" s="30">
        <f>60+3</f>
        <v>63</v>
      </c>
      <c r="L47" s="30">
        <v>0</v>
      </c>
      <c r="M47" s="23" t="s">
        <v>167</v>
      </c>
      <c r="N47" s="23" t="s">
        <v>255</v>
      </c>
      <c r="O47" s="23" t="s">
        <v>50</v>
      </c>
      <c r="P47" s="23" t="s">
        <v>614</v>
      </c>
      <c r="Q47" s="23" t="s">
        <v>34</v>
      </c>
      <c r="R47" s="28" t="s">
        <v>258</v>
      </c>
      <c r="S47" s="28" t="s">
        <v>6</v>
      </c>
      <c r="T47" s="23" t="s">
        <v>325</v>
      </c>
      <c r="U47" s="99" t="s">
        <v>8</v>
      </c>
    </row>
    <row r="48" spans="1:21" s="69" customFormat="1" ht="15" customHeight="1" x14ac:dyDescent="0.25">
      <c r="A48" s="56" t="s">
        <v>252</v>
      </c>
      <c r="B48" s="50" t="s">
        <v>571</v>
      </c>
      <c r="C48" s="50" t="s">
        <v>0</v>
      </c>
      <c r="D48" s="50" t="s">
        <v>326</v>
      </c>
      <c r="E48" s="48">
        <v>38930</v>
      </c>
      <c r="F48" s="48">
        <v>39625</v>
      </c>
      <c r="G48" s="50">
        <v>141.9</v>
      </c>
      <c r="H48" s="39">
        <v>0</v>
      </c>
      <c r="I48" s="39">
        <v>6</v>
      </c>
      <c r="J48" s="58">
        <v>0</v>
      </c>
      <c r="K48" s="44">
        <v>5.9</v>
      </c>
      <c r="L48" s="44">
        <v>130</v>
      </c>
      <c r="M48" s="50" t="s">
        <v>255</v>
      </c>
      <c r="N48" s="50" t="s">
        <v>8</v>
      </c>
      <c r="O48" s="40" t="s">
        <v>557</v>
      </c>
      <c r="P48" s="50" t="s">
        <v>634</v>
      </c>
      <c r="Q48" s="50" t="s">
        <v>9</v>
      </c>
      <c r="R48" s="50" t="s">
        <v>8</v>
      </c>
      <c r="S48" s="50" t="s">
        <v>6</v>
      </c>
      <c r="T48" s="40" t="s">
        <v>327</v>
      </c>
      <c r="U48" s="100" t="s">
        <v>8</v>
      </c>
    </row>
    <row r="49" spans="1:21" s="69" customFormat="1" ht="15" customHeight="1" x14ac:dyDescent="0.25">
      <c r="A49" s="27" t="s">
        <v>252</v>
      </c>
      <c r="B49" s="28" t="s">
        <v>328</v>
      </c>
      <c r="C49" s="23" t="s">
        <v>0</v>
      </c>
      <c r="D49" s="23" t="s">
        <v>329</v>
      </c>
      <c r="E49" s="29">
        <v>38930</v>
      </c>
      <c r="F49" s="29">
        <v>39245</v>
      </c>
      <c r="G49" s="23">
        <v>12.7</v>
      </c>
      <c r="H49" s="30">
        <v>0</v>
      </c>
      <c r="I49" s="30">
        <v>6.15</v>
      </c>
      <c r="J49" s="30">
        <v>4.3</v>
      </c>
      <c r="K49" s="30">
        <v>2.25</v>
      </c>
      <c r="L49" s="30">
        <v>0</v>
      </c>
      <c r="M49" s="23" t="s">
        <v>255</v>
      </c>
      <c r="N49" s="23" t="s">
        <v>8</v>
      </c>
      <c r="O49" s="23" t="s">
        <v>50</v>
      </c>
      <c r="P49" s="23" t="s">
        <v>634</v>
      </c>
      <c r="Q49" s="23" t="s">
        <v>9</v>
      </c>
      <c r="R49" s="28" t="s">
        <v>258</v>
      </c>
      <c r="S49" s="28" t="s">
        <v>6</v>
      </c>
      <c r="T49" s="23" t="s">
        <v>330</v>
      </c>
      <c r="U49" s="99" t="s">
        <v>8</v>
      </c>
    </row>
    <row r="50" spans="1:21" s="69" customFormat="1" ht="15" customHeight="1" x14ac:dyDescent="0.25">
      <c r="A50" s="56" t="s">
        <v>280</v>
      </c>
      <c r="B50" s="50" t="s">
        <v>571</v>
      </c>
      <c r="C50" s="50" t="s">
        <v>165</v>
      </c>
      <c r="D50" s="50" t="s">
        <v>331</v>
      </c>
      <c r="E50" s="48">
        <v>39105</v>
      </c>
      <c r="F50" s="48">
        <v>40108</v>
      </c>
      <c r="G50" s="50">
        <v>51.35</v>
      </c>
      <c r="H50" s="39">
        <v>40.1</v>
      </c>
      <c r="I50" s="39">
        <v>6.5</v>
      </c>
      <c r="J50" s="58">
        <v>0.23</v>
      </c>
      <c r="K50" s="44">
        <v>4.5199999999999996</v>
      </c>
      <c r="L50" s="44">
        <v>0</v>
      </c>
      <c r="M50" s="50" t="s">
        <v>167</v>
      </c>
      <c r="N50" s="50" t="s">
        <v>255</v>
      </c>
      <c r="O50" s="40" t="s">
        <v>50</v>
      </c>
      <c r="P50" s="50" t="s">
        <v>649</v>
      </c>
      <c r="Q50" s="50" t="s">
        <v>4</v>
      </c>
      <c r="R50" s="50" t="s">
        <v>8</v>
      </c>
      <c r="S50" s="50" t="s">
        <v>188</v>
      </c>
      <c r="T50" s="40" t="s">
        <v>332</v>
      </c>
      <c r="U50" s="100" t="s">
        <v>8</v>
      </c>
    </row>
    <row r="51" spans="1:21" s="69" customFormat="1" ht="15" customHeight="1" x14ac:dyDescent="0.25">
      <c r="A51" s="27" t="s">
        <v>333</v>
      </c>
      <c r="B51" s="28" t="s">
        <v>571</v>
      </c>
      <c r="C51" s="28" t="s">
        <v>165</v>
      </c>
      <c r="D51" s="28" t="s">
        <v>334</v>
      </c>
      <c r="E51" s="29">
        <v>40088</v>
      </c>
      <c r="F51" s="29">
        <v>40801</v>
      </c>
      <c r="G51" s="28">
        <v>10.8</v>
      </c>
      <c r="H51" s="30">
        <v>0</v>
      </c>
      <c r="I51" s="30">
        <v>3</v>
      </c>
      <c r="J51" s="35">
        <f>4.85+0.9+1.8</f>
        <v>7.55</v>
      </c>
      <c r="K51" s="32">
        <v>0.25</v>
      </c>
      <c r="L51" s="32">
        <v>0</v>
      </c>
      <c r="M51" s="28" t="s">
        <v>255</v>
      </c>
      <c r="N51" s="28" t="s">
        <v>8</v>
      </c>
      <c r="O51" s="23" t="s">
        <v>87</v>
      </c>
      <c r="P51" s="28" t="s">
        <v>660</v>
      </c>
      <c r="Q51" s="28" t="s">
        <v>12</v>
      </c>
      <c r="R51" s="28" t="s">
        <v>8</v>
      </c>
      <c r="S51" s="28" t="s">
        <v>188</v>
      </c>
      <c r="T51" s="23" t="s">
        <v>335</v>
      </c>
      <c r="U51" s="99" t="s">
        <v>8</v>
      </c>
    </row>
    <row r="52" spans="1:21" s="69" customFormat="1" ht="15" customHeight="1" x14ac:dyDescent="0.25">
      <c r="A52" s="56" t="s">
        <v>252</v>
      </c>
      <c r="B52" s="50" t="s">
        <v>571</v>
      </c>
      <c r="C52" s="40" t="s">
        <v>165</v>
      </c>
      <c r="D52" s="40" t="s">
        <v>336</v>
      </c>
      <c r="E52" s="48">
        <v>38257</v>
      </c>
      <c r="F52" s="48">
        <v>38834</v>
      </c>
      <c r="G52" s="40">
        <v>36.270000000000003</v>
      </c>
      <c r="H52" s="39">
        <v>10</v>
      </c>
      <c r="I52" s="39">
        <v>3.75</v>
      </c>
      <c r="J52" s="39">
        <f>10</f>
        <v>10</v>
      </c>
      <c r="K52" s="39">
        <f>8.16+4.36</f>
        <v>12.52</v>
      </c>
      <c r="L52" s="39">
        <v>0</v>
      </c>
      <c r="M52" s="40" t="s">
        <v>171</v>
      </c>
      <c r="N52" s="40" t="s">
        <v>255</v>
      </c>
      <c r="O52" s="40" t="s">
        <v>3</v>
      </c>
      <c r="P52" s="40" t="s">
        <v>616</v>
      </c>
      <c r="Q52" s="40" t="s">
        <v>12</v>
      </c>
      <c r="R52" s="50" t="s">
        <v>258</v>
      </c>
      <c r="S52" s="50" t="s">
        <v>6</v>
      </c>
      <c r="T52" s="40" t="s">
        <v>337</v>
      </c>
      <c r="U52" s="100" t="s">
        <v>8</v>
      </c>
    </row>
    <row r="53" spans="1:21" s="69" customFormat="1" ht="15" customHeight="1" x14ac:dyDescent="0.25">
      <c r="A53" s="27" t="s">
        <v>252</v>
      </c>
      <c r="B53" s="28" t="s">
        <v>571</v>
      </c>
      <c r="C53" s="28" t="s">
        <v>165</v>
      </c>
      <c r="D53" s="28" t="s">
        <v>338</v>
      </c>
      <c r="E53" s="29">
        <v>40254</v>
      </c>
      <c r="F53" s="29">
        <v>40596</v>
      </c>
      <c r="G53" s="28">
        <v>10.45</v>
      </c>
      <c r="H53" s="30">
        <v>1.4</v>
      </c>
      <c r="I53" s="30">
        <v>1.82</v>
      </c>
      <c r="J53" s="35">
        <f>0.58+2.95+0.5</f>
        <v>4.03</v>
      </c>
      <c r="K53" s="32">
        <v>3.2</v>
      </c>
      <c r="L53" s="32">
        <v>0</v>
      </c>
      <c r="M53" s="28" t="s">
        <v>255</v>
      </c>
      <c r="N53" s="28" t="s">
        <v>167</v>
      </c>
      <c r="O53" s="23" t="s">
        <v>557</v>
      </c>
      <c r="P53" s="28" t="s">
        <v>661</v>
      </c>
      <c r="Q53" s="28" t="s">
        <v>12</v>
      </c>
      <c r="R53" s="28" t="s">
        <v>8</v>
      </c>
      <c r="S53" s="28" t="s">
        <v>6</v>
      </c>
      <c r="T53" s="23" t="s">
        <v>339</v>
      </c>
      <c r="U53" s="99" t="s">
        <v>8</v>
      </c>
    </row>
    <row r="54" spans="1:21" s="69" customFormat="1" ht="15" customHeight="1" x14ac:dyDescent="0.25">
      <c r="A54" s="56" t="s">
        <v>252</v>
      </c>
      <c r="B54" s="50" t="s">
        <v>328</v>
      </c>
      <c r="C54" s="40" t="s">
        <v>0</v>
      </c>
      <c r="D54" s="40" t="s">
        <v>340</v>
      </c>
      <c r="E54" s="48">
        <v>38666</v>
      </c>
      <c r="F54" s="48">
        <v>38805</v>
      </c>
      <c r="G54" s="40">
        <v>156.56</v>
      </c>
      <c r="H54" s="39">
        <v>45</v>
      </c>
      <c r="I54" s="39">
        <v>15</v>
      </c>
      <c r="J54" s="39">
        <v>0</v>
      </c>
      <c r="K54" s="39">
        <v>80.66</v>
      </c>
      <c r="L54" s="39">
        <v>15.9</v>
      </c>
      <c r="M54" s="40" t="s">
        <v>1</v>
      </c>
      <c r="N54" s="40" t="s">
        <v>255</v>
      </c>
      <c r="O54" s="40" t="s">
        <v>50</v>
      </c>
      <c r="P54" s="40" t="s">
        <v>618</v>
      </c>
      <c r="Q54" s="40" t="s">
        <v>19</v>
      </c>
      <c r="R54" s="40" t="s">
        <v>258</v>
      </c>
      <c r="S54" s="40" t="s">
        <v>6</v>
      </c>
      <c r="T54" s="40" t="s">
        <v>341</v>
      </c>
      <c r="U54" s="100" t="s">
        <v>8</v>
      </c>
    </row>
    <row r="55" spans="1:21" s="69" customFormat="1" ht="15" customHeight="1" x14ac:dyDescent="0.25">
      <c r="A55" s="27" t="s">
        <v>252</v>
      </c>
      <c r="B55" s="28" t="s">
        <v>571</v>
      </c>
      <c r="C55" s="28" t="s">
        <v>0</v>
      </c>
      <c r="D55" s="28" t="s">
        <v>342</v>
      </c>
      <c r="E55" s="29">
        <v>38807</v>
      </c>
      <c r="F55" s="29">
        <v>39464</v>
      </c>
      <c r="G55" s="28">
        <v>98.49</v>
      </c>
      <c r="H55" s="30">
        <v>15</v>
      </c>
      <c r="I55" s="30">
        <v>15</v>
      </c>
      <c r="J55" s="35">
        <v>0</v>
      </c>
      <c r="K55" s="32">
        <v>60</v>
      </c>
      <c r="L55" s="32">
        <v>8.49</v>
      </c>
      <c r="M55" s="28" t="s">
        <v>255</v>
      </c>
      <c r="N55" s="28" t="s">
        <v>1</v>
      </c>
      <c r="O55" s="23" t="s">
        <v>557</v>
      </c>
      <c r="P55" s="28" t="s">
        <v>618</v>
      </c>
      <c r="Q55" s="28" t="s">
        <v>19</v>
      </c>
      <c r="R55" s="28" t="s">
        <v>8</v>
      </c>
      <c r="S55" s="28" t="s">
        <v>6</v>
      </c>
      <c r="T55" s="23" t="s">
        <v>343</v>
      </c>
      <c r="U55" s="99" t="s">
        <v>8</v>
      </c>
    </row>
    <row r="56" spans="1:21" s="69" customFormat="1" ht="15" customHeight="1" x14ac:dyDescent="0.25">
      <c r="A56" s="56" t="s">
        <v>252</v>
      </c>
      <c r="B56" s="50" t="s">
        <v>571</v>
      </c>
      <c r="C56" s="40" t="s">
        <v>0</v>
      </c>
      <c r="D56" s="40" t="s">
        <v>344</v>
      </c>
      <c r="E56" s="48">
        <v>37757</v>
      </c>
      <c r="F56" s="48">
        <v>38897</v>
      </c>
      <c r="G56" s="40">
        <v>150</v>
      </c>
      <c r="H56" s="39">
        <v>0</v>
      </c>
      <c r="I56" s="39">
        <v>25</v>
      </c>
      <c r="J56" s="39">
        <v>0</v>
      </c>
      <c r="K56" s="39">
        <v>5</v>
      </c>
      <c r="L56" s="39">
        <f>85+35</f>
        <v>120</v>
      </c>
      <c r="M56" s="40" t="s">
        <v>255</v>
      </c>
      <c r="N56" s="40" t="s">
        <v>8</v>
      </c>
      <c r="O56" s="40" t="s">
        <v>3</v>
      </c>
      <c r="P56" s="40" t="s">
        <v>618</v>
      </c>
      <c r="Q56" s="40" t="s">
        <v>19</v>
      </c>
      <c r="R56" s="50" t="s">
        <v>16</v>
      </c>
      <c r="S56" s="50" t="s">
        <v>6</v>
      </c>
      <c r="T56" s="40" t="s">
        <v>345</v>
      </c>
      <c r="U56" s="100" t="s">
        <v>8</v>
      </c>
    </row>
    <row r="57" spans="1:21" ht="15" customHeight="1" x14ac:dyDescent="0.25">
      <c r="A57" s="27" t="s">
        <v>252</v>
      </c>
      <c r="B57" s="28" t="s">
        <v>571</v>
      </c>
      <c r="C57" s="23" t="s">
        <v>0</v>
      </c>
      <c r="D57" s="23" t="s">
        <v>346</v>
      </c>
      <c r="E57" s="29">
        <v>39562</v>
      </c>
      <c r="F57" s="29">
        <v>39868</v>
      </c>
      <c r="G57" s="23">
        <v>168</v>
      </c>
      <c r="H57" s="30">
        <v>50</v>
      </c>
      <c r="I57" s="30">
        <v>10.5</v>
      </c>
      <c r="J57" s="30">
        <v>0</v>
      </c>
      <c r="K57" s="30">
        <v>28</v>
      </c>
      <c r="L57" s="30">
        <v>79.5</v>
      </c>
      <c r="M57" s="23" t="s">
        <v>1</v>
      </c>
      <c r="N57" s="23" t="s">
        <v>255</v>
      </c>
      <c r="O57" s="23" t="s">
        <v>50</v>
      </c>
      <c r="P57" s="23" t="s">
        <v>618</v>
      </c>
      <c r="Q57" s="23" t="s">
        <v>19</v>
      </c>
      <c r="R57" s="28" t="s">
        <v>16</v>
      </c>
      <c r="S57" s="28" t="s">
        <v>6</v>
      </c>
      <c r="T57" s="23" t="s">
        <v>347</v>
      </c>
      <c r="U57" s="99" t="s">
        <v>8</v>
      </c>
    </row>
    <row r="58" spans="1:21" s="69" customFormat="1" ht="15" customHeight="1" x14ac:dyDescent="0.25">
      <c r="A58" s="56" t="s">
        <v>280</v>
      </c>
      <c r="B58" s="50" t="s">
        <v>571</v>
      </c>
      <c r="C58" s="50" t="s">
        <v>0</v>
      </c>
      <c r="D58" s="50" t="s">
        <v>348</v>
      </c>
      <c r="E58" s="48">
        <v>39657</v>
      </c>
      <c r="F58" s="48">
        <v>40505</v>
      </c>
      <c r="G58" s="50">
        <v>23.5</v>
      </c>
      <c r="H58" s="39">
        <v>0</v>
      </c>
      <c r="I58" s="39">
        <v>4.5</v>
      </c>
      <c r="J58" s="58">
        <f>0.77+0.54+0.55</f>
        <v>1.86</v>
      </c>
      <c r="K58" s="44">
        <v>17.14</v>
      </c>
      <c r="L58" s="44">
        <v>0</v>
      </c>
      <c r="M58" s="50" t="s">
        <v>255</v>
      </c>
      <c r="N58" s="50" t="s">
        <v>8</v>
      </c>
      <c r="O58" s="40" t="s">
        <v>87</v>
      </c>
      <c r="P58" s="50" t="s">
        <v>618</v>
      </c>
      <c r="Q58" s="50" t="s">
        <v>19</v>
      </c>
      <c r="R58" s="50" t="s">
        <v>8</v>
      </c>
      <c r="S58" s="50" t="s">
        <v>188</v>
      </c>
      <c r="T58" s="40" t="s">
        <v>349</v>
      </c>
      <c r="U58" s="100" t="s">
        <v>8</v>
      </c>
    </row>
    <row r="59" spans="1:21" s="69" customFormat="1" ht="15" customHeight="1" x14ac:dyDescent="0.25">
      <c r="A59" s="27" t="s">
        <v>252</v>
      </c>
      <c r="B59" s="28" t="s">
        <v>571</v>
      </c>
      <c r="C59" s="28" t="s">
        <v>0</v>
      </c>
      <c r="D59" s="28" t="s">
        <v>350</v>
      </c>
      <c r="E59" s="29">
        <v>40254</v>
      </c>
      <c r="F59" s="29">
        <v>40505</v>
      </c>
      <c r="G59" s="28">
        <v>713.45</v>
      </c>
      <c r="H59" s="30">
        <v>250.63</v>
      </c>
      <c r="I59" s="30">
        <v>7.12</v>
      </c>
      <c r="J59" s="35">
        <v>50</v>
      </c>
      <c r="K59" s="32">
        <v>229.7</v>
      </c>
      <c r="L59" s="32">
        <v>176</v>
      </c>
      <c r="M59" s="28" t="s">
        <v>1</v>
      </c>
      <c r="N59" s="28" t="s">
        <v>255</v>
      </c>
      <c r="O59" s="23" t="s">
        <v>554</v>
      </c>
      <c r="P59" s="28" t="s">
        <v>618</v>
      </c>
      <c r="Q59" s="28" t="s">
        <v>19</v>
      </c>
      <c r="R59" s="28" t="s">
        <v>8</v>
      </c>
      <c r="S59" s="28" t="s">
        <v>6</v>
      </c>
      <c r="T59" s="23" t="s">
        <v>351</v>
      </c>
      <c r="U59" s="99" t="s">
        <v>8</v>
      </c>
    </row>
    <row r="60" spans="1:21" s="70" customFormat="1" ht="15" customHeight="1" x14ac:dyDescent="0.25">
      <c r="A60" s="56" t="s">
        <v>252</v>
      </c>
      <c r="B60" s="50" t="s">
        <v>571</v>
      </c>
      <c r="C60" s="40" t="s">
        <v>165</v>
      </c>
      <c r="D60" s="40" t="s">
        <v>352</v>
      </c>
      <c r="E60" s="48">
        <v>38930</v>
      </c>
      <c r="F60" s="48">
        <v>39070</v>
      </c>
      <c r="G60" s="40">
        <v>23</v>
      </c>
      <c r="H60" s="39">
        <v>3.5</v>
      </c>
      <c r="I60" s="39">
        <v>3.5</v>
      </c>
      <c r="J60" s="39">
        <v>6</v>
      </c>
      <c r="K60" s="39">
        <v>10</v>
      </c>
      <c r="L60" s="39">
        <v>0</v>
      </c>
      <c r="M60" s="40" t="s">
        <v>171</v>
      </c>
      <c r="N60" s="40" t="s">
        <v>255</v>
      </c>
      <c r="O60" s="40" t="s">
        <v>3</v>
      </c>
      <c r="P60" s="40" t="s">
        <v>662</v>
      </c>
      <c r="Q60" s="40" t="s">
        <v>15</v>
      </c>
      <c r="R60" s="50" t="s">
        <v>258</v>
      </c>
      <c r="S60" s="50" t="s">
        <v>6</v>
      </c>
      <c r="T60" s="40" t="s">
        <v>353</v>
      </c>
      <c r="U60" s="100" t="s">
        <v>8</v>
      </c>
    </row>
    <row r="61" spans="1:21" s="69" customFormat="1" ht="15" customHeight="1" x14ac:dyDescent="0.25">
      <c r="A61" s="27" t="s">
        <v>252</v>
      </c>
      <c r="B61" s="28" t="s">
        <v>571</v>
      </c>
      <c r="C61" s="23" t="s">
        <v>0</v>
      </c>
      <c r="D61" s="23" t="s">
        <v>354</v>
      </c>
      <c r="E61" s="29">
        <v>36287</v>
      </c>
      <c r="F61" s="29">
        <v>39191</v>
      </c>
      <c r="G61" s="23">
        <v>567.79999999999995</v>
      </c>
      <c r="H61" s="30">
        <v>0</v>
      </c>
      <c r="I61" s="30">
        <v>43.2</v>
      </c>
      <c r="J61" s="30">
        <v>388.33</v>
      </c>
      <c r="K61" s="30">
        <f>136.27</f>
        <v>136.27000000000001</v>
      </c>
      <c r="L61" s="30">
        <v>0</v>
      </c>
      <c r="M61" s="23" t="s">
        <v>255</v>
      </c>
      <c r="N61" s="23" t="s">
        <v>8</v>
      </c>
      <c r="O61" s="23" t="s">
        <v>3</v>
      </c>
      <c r="P61" s="23" t="s">
        <v>619</v>
      </c>
      <c r="Q61" s="23" t="s">
        <v>9</v>
      </c>
      <c r="R61" s="23" t="s">
        <v>5</v>
      </c>
      <c r="S61" s="23" t="s">
        <v>6</v>
      </c>
      <c r="T61" s="23" t="s">
        <v>355</v>
      </c>
      <c r="U61" s="99" t="s">
        <v>8</v>
      </c>
    </row>
    <row r="62" spans="1:21" s="69" customFormat="1" ht="15" customHeight="1" x14ac:dyDescent="0.25">
      <c r="A62" s="56" t="s">
        <v>280</v>
      </c>
      <c r="B62" s="50" t="s">
        <v>571</v>
      </c>
      <c r="C62" s="50" t="s">
        <v>0</v>
      </c>
      <c r="D62" s="50" t="s">
        <v>574</v>
      </c>
      <c r="E62" s="48">
        <v>39988</v>
      </c>
      <c r="F62" s="48">
        <v>40680</v>
      </c>
      <c r="G62" s="50">
        <v>31.3</v>
      </c>
      <c r="H62" s="39">
        <v>0</v>
      </c>
      <c r="I62" s="39">
        <v>4.3499999999999996</v>
      </c>
      <c r="J62" s="58">
        <v>0</v>
      </c>
      <c r="K62" s="44">
        <v>26.95</v>
      </c>
      <c r="L62" s="44">
        <v>0</v>
      </c>
      <c r="M62" s="50" t="s">
        <v>255</v>
      </c>
      <c r="N62" s="50" t="s">
        <v>8</v>
      </c>
      <c r="O62" s="40" t="s">
        <v>50</v>
      </c>
      <c r="P62" s="50" t="s">
        <v>619</v>
      </c>
      <c r="Q62" s="50" t="s">
        <v>9</v>
      </c>
      <c r="R62" s="50" t="s">
        <v>8</v>
      </c>
      <c r="S62" s="50" t="s">
        <v>188</v>
      </c>
      <c r="T62" s="40" t="s">
        <v>356</v>
      </c>
      <c r="U62" s="100" t="s">
        <v>8</v>
      </c>
    </row>
    <row r="63" spans="1:21" s="69" customFormat="1" ht="15" customHeight="1" x14ac:dyDescent="0.25">
      <c r="A63" s="27" t="s">
        <v>252</v>
      </c>
      <c r="B63" s="28" t="s">
        <v>570</v>
      </c>
      <c r="C63" s="23" t="s">
        <v>165</v>
      </c>
      <c r="D63" s="23" t="s">
        <v>357</v>
      </c>
      <c r="E63" s="29">
        <v>38930</v>
      </c>
      <c r="F63" s="29">
        <v>39322</v>
      </c>
      <c r="G63" s="23">
        <v>27.4</v>
      </c>
      <c r="H63" s="30">
        <v>20</v>
      </c>
      <c r="I63" s="30">
        <v>6.2</v>
      </c>
      <c r="J63" s="30">
        <v>0</v>
      </c>
      <c r="K63" s="30">
        <v>1.2</v>
      </c>
      <c r="L63" s="30">
        <v>0</v>
      </c>
      <c r="M63" s="23" t="s">
        <v>167</v>
      </c>
      <c r="N63" s="23" t="s">
        <v>255</v>
      </c>
      <c r="O63" s="23" t="s">
        <v>50</v>
      </c>
      <c r="P63" s="23" t="s">
        <v>646</v>
      </c>
      <c r="Q63" s="23" t="s">
        <v>4</v>
      </c>
      <c r="R63" s="28" t="s">
        <v>258</v>
      </c>
      <c r="S63" s="28" t="s">
        <v>196</v>
      </c>
      <c r="T63" s="23" t="s">
        <v>358</v>
      </c>
      <c r="U63" s="99" t="s">
        <v>8</v>
      </c>
    </row>
    <row r="64" spans="1:21" ht="15" customHeight="1" x14ac:dyDescent="0.25">
      <c r="A64" s="56" t="s">
        <v>252</v>
      </c>
      <c r="B64" s="50" t="s">
        <v>571</v>
      </c>
      <c r="C64" s="40" t="s">
        <v>165</v>
      </c>
      <c r="D64" s="40" t="s">
        <v>359</v>
      </c>
      <c r="E64" s="48">
        <v>39924</v>
      </c>
      <c r="F64" s="48">
        <v>40358</v>
      </c>
      <c r="G64" s="40">
        <v>329.5</v>
      </c>
      <c r="H64" s="39">
        <v>190</v>
      </c>
      <c r="I64" s="39">
        <v>4.5</v>
      </c>
      <c r="J64" s="39">
        <v>100</v>
      </c>
      <c r="K64" s="39">
        <v>35</v>
      </c>
      <c r="L64" s="39">
        <v>0</v>
      </c>
      <c r="M64" s="40" t="s">
        <v>167</v>
      </c>
      <c r="N64" s="40" t="s">
        <v>255</v>
      </c>
      <c r="O64" s="40" t="s">
        <v>10</v>
      </c>
      <c r="P64" s="40" t="s">
        <v>663</v>
      </c>
      <c r="Q64" s="40" t="s">
        <v>4</v>
      </c>
      <c r="R64" s="50" t="s">
        <v>258</v>
      </c>
      <c r="S64" s="50" t="s">
        <v>6</v>
      </c>
      <c r="T64" s="40" t="s">
        <v>360</v>
      </c>
      <c r="U64" s="100" t="s">
        <v>361</v>
      </c>
    </row>
    <row r="65" spans="1:22" ht="15" customHeight="1" x14ac:dyDescent="0.25">
      <c r="A65" s="27" t="s">
        <v>252</v>
      </c>
      <c r="B65" s="28" t="s">
        <v>571</v>
      </c>
      <c r="C65" s="23" t="s">
        <v>0</v>
      </c>
      <c r="D65" s="23" t="s">
        <v>362</v>
      </c>
      <c r="E65" s="29">
        <v>38608</v>
      </c>
      <c r="F65" s="29">
        <v>38783</v>
      </c>
      <c r="G65" s="23">
        <v>144.55000000000001</v>
      </c>
      <c r="H65" s="30">
        <v>50</v>
      </c>
      <c r="I65" s="30">
        <v>10</v>
      </c>
      <c r="J65" s="30">
        <v>0</v>
      </c>
      <c r="K65" s="30">
        <v>51.45</v>
      </c>
      <c r="L65" s="30">
        <v>33.1</v>
      </c>
      <c r="M65" s="23" t="s">
        <v>1</v>
      </c>
      <c r="N65" s="23" t="s">
        <v>255</v>
      </c>
      <c r="O65" s="23" t="s">
        <v>556</v>
      </c>
      <c r="P65" s="23" t="s">
        <v>639</v>
      </c>
      <c r="Q65" s="23" t="s">
        <v>19</v>
      </c>
      <c r="R65" s="28" t="s">
        <v>16</v>
      </c>
      <c r="S65" s="28" t="s">
        <v>6</v>
      </c>
      <c r="T65" s="23" t="s">
        <v>363</v>
      </c>
      <c r="U65" s="99" t="s">
        <v>364</v>
      </c>
    </row>
    <row r="66" spans="1:22" ht="15" customHeight="1" x14ac:dyDescent="0.25">
      <c r="A66" s="56" t="s">
        <v>252</v>
      </c>
      <c r="B66" s="50" t="s">
        <v>571</v>
      </c>
      <c r="C66" s="40" t="s">
        <v>27</v>
      </c>
      <c r="D66" s="40" t="s">
        <v>365</v>
      </c>
      <c r="E66" s="48">
        <v>38930</v>
      </c>
      <c r="F66" s="48">
        <v>39953</v>
      </c>
      <c r="G66" s="40">
        <v>33.83</v>
      </c>
      <c r="H66" s="39">
        <f>28.13</f>
        <v>28.13</v>
      </c>
      <c r="I66" s="39">
        <f>5.3</f>
        <v>5.3</v>
      </c>
      <c r="J66" s="39">
        <v>0</v>
      </c>
      <c r="K66" s="39">
        <v>0</v>
      </c>
      <c r="L66" s="39">
        <v>0.4</v>
      </c>
      <c r="M66" s="40" t="s">
        <v>366</v>
      </c>
      <c r="N66" s="40" t="s">
        <v>255</v>
      </c>
      <c r="O66" s="40" t="s">
        <v>555</v>
      </c>
      <c r="P66" s="40" t="s">
        <v>640</v>
      </c>
      <c r="Q66" s="40" t="s">
        <v>12</v>
      </c>
      <c r="R66" s="50" t="s">
        <v>258</v>
      </c>
      <c r="S66" s="50" t="s">
        <v>6</v>
      </c>
      <c r="T66" s="40" t="s">
        <v>367</v>
      </c>
      <c r="U66" s="100" t="s">
        <v>368</v>
      </c>
    </row>
    <row r="67" spans="1:22" ht="15" customHeight="1" x14ac:dyDescent="0.25">
      <c r="A67" s="27" t="s">
        <v>280</v>
      </c>
      <c r="B67" s="28" t="s">
        <v>571</v>
      </c>
      <c r="C67" s="23" t="s">
        <v>0</v>
      </c>
      <c r="D67" s="23" t="s">
        <v>369</v>
      </c>
      <c r="E67" s="29">
        <v>39600</v>
      </c>
      <c r="F67" s="29">
        <v>40358</v>
      </c>
      <c r="G67" s="23">
        <v>55.42</v>
      </c>
      <c r="H67" s="30">
        <v>0</v>
      </c>
      <c r="I67" s="30">
        <f>4.97</f>
        <v>4.97</v>
      </c>
      <c r="J67" s="30">
        <v>0</v>
      </c>
      <c r="K67" s="30">
        <v>50.45</v>
      </c>
      <c r="L67" s="30">
        <v>0</v>
      </c>
      <c r="M67" s="23" t="s">
        <v>255</v>
      </c>
      <c r="N67" s="23" t="s">
        <v>8</v>
      </c>
      <c r="O67" s="23" t="s">
        <v>50</v>
      </c>
      <c r="P67" s="23" t="s">
        <v>640</v>
      </c>
      <c r="Q67" s="23" t="s">
        <v>12</v>
      </c>
      <c r="R67" s="28" t="s">
        <v>258</v>
      </c>
      <c r="S67" s="28" t="s">
        <v>188</v>
      </c>
      <c r="T67" s="23" t="s">
        <v>370</v>
      </c>
      <c r="U67" s="99" t="s">
        <v>371</v>
      </c>
    </row>
    <row r="68" spans="1:22" s="69" customFormat="1" ht="15" customHeight="1" x14ac:dyDescent="0.25">
      <c r="A68" s="56" t="s">
        <v>252</v>
      </c>
      <c r="B68" s="50" t="s">
        <v>571</v>
      </c>
      <c r="C68" s="50" t="s">
        <v>0</v>
      </c>
      <c r="D68" s="50" t="s">
        <v>372</v>
      </c>
      <c r="E68" s="48">
        <v>39765</v>
      </c>
      <c r="F68" s="48">
        <v>40332</v>
      </c>
      <c r="G68" s="50">
        <v>47.9</v>
      </c>
      <c r="H68" s="39">
        <v>0</v>
      </c>
      <c r="I68" s="39">
        <v>2.6</v>
      </c>
      <c r="J68" s="58">
        <f>1.05+7.3</f>
        <v>8.35</v>
      </c>
      <c r="K68" s="44">
        <v>0.33</v>
      </c>
      <c r="L68" s="44">
        <v>36.619999999999997</v>
      </c>
      <c r="M68" s="50" t="s">
        <v>255</v>
      </c>
      <c r="N68" s="50" t="s">
        <v>8</v>
      </c>
      <c r="O68" s="40" t="s">
        <v>555</v>
      </c>
      <c r="P68" s="50" t="s">
        <v>640</v>
      </c>
      <c r="Q68" s="50" t="s">
        <v>12</v>
      </c>
      <c r="R68" s="50" t="s">
        <v>8</v>
      </c>
      <c r="S68" s="50" t="s">
        <v>6</v>
      </c>
      <c r="T68" s="40" t="s">
        <v>8</v>
      </c>
      <c r="U68" s="100" t="s">
        <v>373</v>
      </c>
      <c r="V68" s="69" t="s">
        <v>674</v>
      </c>
    </row>
    <row r="69" spans="1:22" s="70" customFormat="1" ht="15" customHeight="1" x14ac:dyDescent="0.25">
      <c r="A69" s="27" t="s">
        <v>252</v>
      </c>
      <c r="B69" s="28" t="s">
        <v>571</v>
      </c>
      <c r="C69" s="28" t="s">
        <v>165</v>
      </c>
      <c r="D69" s="28" t="s">
        <v>374</v>
      </c>
      <c r="E69" s="29">
        <v>38930</v>
      </c>
      <c r="F69" s="29">
        <v>40101</v>
      </c>
      <c r="G69" s="28">
        <v>26.85</v>
      </c>
      <c r="H69" s="30">
        <v>5.5</v>
      </c>
      <c r="I69" s="30">
        <v>4.5</v>
      </c>
      <c r="J69" s="35">
        <v>0</v>
      </c>
      <c r="K69" s="32">
        <v>12.6</v>
      </c>
      <c r="L69" s="32">
        <v>4.25</v>
      </c>
      <c r="M69" s="28" t="s">
        <v>167</v>
      </c>
      <c r="N69" s="28" t="s">
        <v>255</v>
      </c>
      <c r="O69" s="23" t="s">
        <v>556</v>
      </c>
      <c r="P69" s="28" t="s">
        <v>648</v>
      </c>
      <c r="Q69" s="28" t="s">
        <v>4</v>
      </c>
      <c r="R69" s="28" t="s">
        <v>8</v>
      </c>
      <c r="S69" s="28" t="s">
        <v>6</v>
      </c>
      <c r="T69" s="23" t="s">
        <v>375</v>
      </c>
      <c r="U69" s="99" t="s">
        <v>376</v>
      </c>
      <c r="V69" s="70" t="s">
        <v>674</v>
      </c>
    </row>
    <row r="70" spans="1:22" s="70" customFormat="1" ht="15" customHeight="1" x14ac:dyDescent="0.25">
      <c r="A70" s="56" t="s">
        <v>333</v>
      </c>
      <c r="B70" s="50" t="s">
        <v>571</v>
      </c>
      <c r="C70" s="50" t="s">
        <v>165</v>
      </c>
      <c r="D70" s="50" t="s">
        <v>377</v>
      </c>
      <c r="E70" s="48">
        <v>40049</v>
      </c>
      <c r="F70" s="48">
        <v>40694</v>
      </c>
      <c r="G70" s="50">
        <v>17.32</v>
      </c>
      <c r="H70" s="39">
        <v>0.65</v>
      </c>
      <c r="I70" s="39">
        <v>4.1500000000000004</v>
      </c>
      <c r="J70" s="58">
        <v>9.23</v>
      </c>
      <c r="K70" s="44">
        <v>3.29</v>
      </c>
      <c r="L70" s="44">
        <v>0</v>
      </c>
      <c r="M70" s="50" t="s">
        <v>255</v>
      </c>
      <c r="N70" s="50" t="s">
        <v>171</v>
      </c>
      <c r="O70" s="40" t="s">
        <v>50</v>
      </c>
      <c r="P70" s="50" t="s">
        <v>670</v>
      </c>
      <c r="Q70" s="50" t="s">
        <v>4</v>
      </c>
      <c r="R70" s="50" t="s">
        <v>8</v>
      </c>
      <c r="S70" s="50" t="s">
        <v>188</v>
      </c>
      <c r="T70" s="40" t="s">
        <v>378</v>
      </c>
      <c r="U70" s="100" t="s">
        <v>379</v>
      </c>
      <c r="V70" s="70" t="s">
        <v>674</v>
      </c>
    </row>
    <row r="71" spans="1:22" s="71" customFormat="1" ht="15" customHeight="1" x14ac:dyDescent="0.25">
      <c r="A71" s="27" t="s">
        <v>252</v>
      </c>
      <c r="B71" s="28" t="s">
        <v>571</v>
      </c>
      <c r="C71" s="23" t="s">
        <v>0</v>
      </c>
      <c r="D71" s="23" t="s">
        <v>380</v>
      </c>
      <c r="E71" s="29">
        <v>38448</v>
      </c>
      <c r="F71" s="29">
        <v>39261</v>
      </c>
      <c r="G71" s="23">
        <v>17.3</v>
      </c>
      <c r="H71" s="30">
        <v>0</v>
      </c>
      <c r="I71" s="30">
        <v>6</v>
      </c>
      <c r="J71" s="30">
        <v>0</v>
      </c>
      <c r="K71" s="30">
        <v>2.2999999999999998</v>
      </c>
      <c r="L71" s="30">
        <v>9</v>
      </c>
      <c r="M71" s="23" t="s">
        <v>255</v>
      </c>
      <c r="N71" s="23" t="s">
        <v>8</v>
      </c>
      <c r="O71" s="23" t="s">
        <v>3</v>
      </c>
      <c r="P71" s="23" t="s">
        <v>643</v>
      </c>
      <c r="Q71" s="23" t="s">
        <v>4</v>
      </c>
      <c r="R71" s="28" t="s">
        <v>258</v>
      </c>
      <c r="S71" s="28" t="s">
        <v>6</v>
      </c>
      <c r="T71" s="23" t="s">
        <v>381</v>
      </c>
      <c r="U71" s="99" t="s">
        <v>382</v>
      </c>
    </row>
    <row r="72" spans="1:22" s="70" customFormat="1" ht="15" customHeight="1" x14ac:dyDescent="0.25">
      <c r="A72" s="56" t="s">
        <v>252</v>
      </c>
      <c r="B72" s="50" t="s">
        <v>571</v>
      </c>
      <c r="C72" s="40" t="s">
        <v>27</v>
      </c>
      <c r="D72" s="40" t="s">
        <v>383</v>
      </c>
      <c r="E72" s="48">
        <v>38930</v>
      </c>
      <c r="F72" s="48">
        <v>39619</v>
      </c>
      <c r="G72" s="40">
        <v>22.38</v>
      </c>
      <c r="H72" s="39">
        <f>17+0.25+0.02+0.01</f>
        <v>17.28</v>
      </c>
      <c r="I72" s="39">
        <v>3.6</v>
      </c>
      <c r="J72" s="39">
        <f>0.75+0.75</f>
        <v>1.5</v>
      </c>
      <c r="K72" s="39">
        <v>0</v>
      </c>
      <c r="L72" s="39">
        <v>0</v>
      </c>
      <c r="M72" s="40" t="s">
        <v>384</v>
      </c>
      <c r="N72" s="40" t="s">
        <v>255</v>
      </c>
      <c r="O72" s="40" t="s">
        <v>2</v>
      </c>
      <c r="P72" s="40" t="s">
        <v>664</v>
      </c>
      <c r="Q72" s="40" t="s">
        <v>34</v>
      </c>
      <c r="R72" s="50" t="s">
        <v>16</v>
      </c>
      <c r="S72" s="50" t="s">
        <v>6</v>
      </c>
      <c r="T72" s="40" t="s">
        <v>385</v>
      </c>
      <c r="U72" s="100" t="s">
        <v>8</v>
      </c>
    </row>
    <row r="73" spans="1:22" s="70" customFormat="1" ht="15" customHeight="1" x14ac:dyDescent="0.25">
      <c r="A73" s="27" t="s">
        <v>252</v>
      </c>
      <c r="B73" s="28" t="s">
        <v>571</v>
      </c>
      <c r="C73" s="23" t="s">
        <v>165</v>
      </c>
      <c r="D73" s="23" t="s">
        <v>386</v>
      </c>
      <c r="E73" s="29">
        <v>38930</v>
      </c>
      <c r="F73" s="29">
        <v>39429</v>
      </c>
      <c r="G73" s="23">
        <v>59.6</v>
      </c>
      <c r="H73" s="30">
        <v>16</v>
      </c>
      <c r="I73" s="30">
        <v>6.5</v>
      </c>
      <c r="J73" s="30">
        <f>2.8+0.4</f>
        <v>3.1999999999999997</v>
      </c>
      <c r="K73" s="30">
        <v>6.8</v>
      </c>
      <c r="L73" s="30">
        <v>27.1</v>
      </c>
      <c r="M73" s="23" t="s">
        <v>167</v>
      </c>
      <c r="N73" s="23" t="s">
        <v>255</v>
      </c>
      <c r="O73" s="23" t="s">
        <v>3</v>
      </c>
      <c r="P73" s="23" t="s">
        <v>665</v>
      </c>
      <c r="Q73" s="23" t="s">
        <v>4</v>
      </c>
      <c r="R73" s="28" t="s">
        <v>16</v>
      </c>
      <c r="S73" s="28" t="s">
        <v>6</v>
      </c>
      <c r="T73" s="23" t="s">
        <v>387</v>
      </c>
      <c r="U73" s="99" t="s">
        <v>388</v>
      </c>
    </row>
    <row r="74" spans="1:22" s="71" customFormat="1" ht="15" customHeight="1" x14ac:dyDescent="0.25">
      <c r="A74" s="56" t="s">
        <v>252</v>
      </c>
      <c r="B74" s="50" t="s">
        <v>570</v>
      </c>
      <c r="C74" s="40" t="s">
        <v>0</v>
      </c>
      <c r="D74" s="40" t="s">
        <v>389</v>
      </c>
      <c r="E74" s="48">
        <v>39714</v>
      </c>
      <c r="F74" s="48">
        <v>40346</v>
      </c>
      <c r="G74" s="40">
        <v>67.66</v>
      </c>
      <c r="H74" s="39">
        <v>36.1</v>
      </c>
      <c r="I74" s="39">
        <v>9.73</v>
      </c>
      <c r="J74" s="39">
        <v>0</v>
      </c>
      <c r="K74" s="39">
        <f>14.61+7.22</f>
        <v>21.83</v>
      </c>
      <c r="L74" s="39">
        <v>0</v>
      </c>
      <c r="M74" s="40" t="s">
        <v>1</v>
      </c>
      <c r="N74" s="40" t="s">
        <v>255</v>
      </c>
      <c r="O74" s="40" t="s">
        <v>50</v>
      </c>
      <c r="P74" s="40" t="s">
        <v>623</v>
      </c>
      <c r="Q74" s="40" t="s">
        <v>9</v>
      </c>
      <c r="R74" s="50" t="s">
        <v>16</v>
      </c>
      <c r="S74" s="50" t="s">
        <v>196</v>
      </c>
      <c r="T74" s="40" t="s">
        <v>390</v>
      </c>
      <c r="U74" s="100" t="s">
        <v>391</v>
      </c>
    </row>
    <row r="75" spans="1:22" s="71" customFormat="1" ht="15" customHeight="1" x14ac:dyDescent="0.25">
      <c r="A75" s="27" t="s">
        <v>252</v>
      </c>
      <c r="B75" s="28" t="s">
        <v>571</v>
      </c>
      <c r="C75" s="23" t="s">
        <v>165</v>
      </c>
      <c r="D75" s="23" t="s">
        <v>392</v>
      </c>
      <c r="E75" s="29">
        <v>36647</v>
      </c>
      <c r="F75" s="29">
        <v>39909</v>
      </c>
      <c r="G75" s="23">
        <v>93</v>
      </c>
      <c r="H75" s="30">
        <v>75</v>
      </c>
      <c r="I75" s="30">
        <v>9</v>
      </c>
      <c r="J75" s="30">
        <v>0</v>
      </c>
      <c r="K75" s="30">
        <v>9</v>
      </c>
      <c r="L75" s="30">
        <v>0</v>
      </c>
      <c r="M75" s="23" t="s">
        <v>167</v>
      </c>
      <c r="N75" s="23" t="s">
        <v>255</v>
      </c>
      <c r="O75" s="23" t="s">
        <v>3</v>
      </c>
      <c r="P75" s="23" t="s">
        <v>645</v>
      </c>
      <c r="Q75" s="23" t="s">
        <v>4</v>
      </c>
      <c r="R75" s="28" t="s">
        <v>16</v>
      </c>
      <c r="S75" s="28" t="s">
        <v>6</v>
      </c>
      <c r="T75" s="23" t="s">
        <v>393</v>
      </c>
      <c r="U75" s="99" t="s">
        <v>394</v>
      </c>
    </row>
    <row r="76" spans="1:22" s="71" customFormat="1" ht="15" customHeight="1" x14ac:dyDescent="0.25">
      <c r="A76" s="56" t="s">
        <v>252</v>
      </c>
      <c r="B76" s="50" t="s">
        <v>304</v>
      </c>
      <c r="C76" s="40" t="s">
        <v>165</v>
      </c>
      <c r="D76" s="40" t="s">
        <v>395</v>
      </c>
      <c r="E76" s="48">
        <v>39247</v>
      </c>
      <c r="F76" s="48">
        <v>40351</v>
      </c>
      <c r="G76" s="40">
        <v>665.5</v>
      </c>
      <c r="H76" s="39">
        <v>120</v>
      </c>
      <c r="I76" s="39">
        <v>7.2</v>
      </c>
      <c r="J76" s="39">
        <v>41</v>
      </c>
      <c r="K76" s="39">
        <v>497.3</v>
      </c>
      <c r="L76" s="39">
        <v>0</v>
      </c>
      <c r="M76" s="40" t="s">
        <v>167</v>
      </c>
      <c r="N76" s="40" t="s">
        <v>255</v>
      </c>
      <c r="O76" s="40" t="s">
        <v>50</v>
      </c>
      <c r="P76" s="40" t="s">
        <v>645</v>
      </c>
      <c r="Q76" s="40" t="s">
        <v>4</v>
      </c>
      <c r="R76" s="50" t="s">
        <v>258</v>
      </c>
      <c r="S76" s="50" t="s">
        <v>196</v>
      </c>
      <c r="T76" s="40" t="s">
        <v>396</v>
      </c>
      <c r="U76" s="100" t="s">
        <v>397</v>
      </c>
    </row>
    <row r="77" spans="1:22" s="71" customFormat="1" ht="15" customHeight="1" x14ac:dyDescent="0.25">
      <c r="A77" s="27" t="s">
        <v>252</v>
      </c>
      <c r="B77" s="28" t="s">
        <v>328</v>
      </c>
      <c r="C77" s="23" t="s">
        <v>0</v>
      </c>
      <c r="D77" s="23" t="s">
        <v>398</v>
      </c>
      <c r="E77" s="29">
        <v>38128</v>
      </c>
      <c r="F77" s="29">
        <v>38512</v>
      </c>
      <c r="G77" s="23">
        <v>40</v>
      </c>
      <c r="H77" s="30">
        <v>30</v>
      </c>
      <c r="I77" s="30">
        <v>7</v>
      </c>
      <c r="J77" s="30">
        <v>0</v>
      </c>
      <c r="K77" s="30">
        <v>3</v>
      </c>
      <c r="L77" s="30">
        <v>0</v>
      </c>
      <c r="M77" s="23" t="s">
        <v>1</v>
      </c>
      <c r="N77" s="23" t="s">
        <v>255</v>
      </c>
      <c r="O77" s="23" t="s">
        <v>50</v>
      </c>
      <c r="P77" s="23" t="s">
        <v>625</v>
      </c>
      <c r="Q77" s="23" t="s">
        <v>19</v>
      </c>
      <c r="R77" s="28" t="s">
        <v>258</v>
      </c>
      <c r="S77" s="28" t="s">
        <v>6</v>
      </c>
      <c r="T77" s="23" t="s">
        <v>399</v>
      </c>
      <c r="U77" s="99" t="s">
        <v>400</v>
      </c>
    </row>
    <row r="78" spans="1:22" s="70" customFormat="1" ht="15" customHeight="1" x14ac:dyDescent="0.25">
      <c r="A78" s="56" t="s">
        <v>252</v>
      </c>
      <c r="B78" s="50" t="s">
        <v>571</v>
      </c>
      <c r="C78" s="40" t="s">
        <v>165</v>
      </c>
      <c r="D78" s="40" t="s">
        <v>401</v>
      </c>
      <c r="E78" s="48">
        <v>38930</v>
      </c>
      <c r="F78" s="48">
        <v>39336</v>
      </c>
      <c r="G78" s="40">
        <v>304.7</v>
      </c>
      <c r="H78" s="39">
        <v>155.19999999999999</v>
      </c>
      <c r="I78" s="39">
        <v>9.8000000000000007</v>
      </c>
      <c r="J78" s="39">
        <v>0</v>
      </c>
      <c r="K78" s="39">
        <v>139.69999999999999</v>
      </c>
      <c r="L78" s="39">
        <v>0</v>
      </c>
      <c r="M78" s="40" t="s">
        <v>167</v>
      </c>
      <c r="N78" s="40" t="s">
        <v>255</v>
      </c>
      <c r="O78" s="40" t="s">
        <v>10</v>
      </c>
      <c r="P78" s="40" t="s">
        <v>627</v>
      </c>
      <c r="Q78" s="40" t="s">
        <v>12</v>
      </c>
      <c r="R78" s="50" t="s">
        <v>5</v>
      </c>
      <c r="S78" s="50" t="s">
        <v>6</v>
      </c>
      <c r="T78" s="40" t="s">
        <v>402</v>
      </c>
      <c r="U78" s="100" t="s">
        <v>8</v>
      </c>
    </row>
    <row r="79" spans="1:22" s="70" customFormat="1" ht="15" customHeight="1" x14ac:dyDescent="0.25">
      <c r="A79" s="27" t="s">
        <v>252</v>
      </c>
      <c r="B79" s="28" t="s">
        <v>571</v>
      </c>
      <c r="C79" s="28" t="s">
        <v>165</v>
      </c>
      <c r="D79" s="28" t="s">
        <v>403</v>
      </c>
      <c r="E79" s="29">
        <v>39988</v>
      </c>
      <c r="F79" s="29">
        <v>40729</v>
      </c>
      <c r="G79" s="28">
        <v>103.87</v>
      </c>
      <c r="H79" s="30">
        <v>50</v>
      </c>
      <c r="I79" s="30">
        <v>2.37</v>
      </c>
      <c r="J79" s="35">
        <v>0</v>
      </c>
      <c r="K79" s="32">
        <v>2</v>
      </c>
      <c r="L79" s="32">
        <v>49.5</v>
      </c>
      <c r="M79" s="28" t="s">
        <v>167</v>
      </c>
      <c r="N79" s="28" t="s">
        <v>255</v>
      </c>
      <c r="O79" s="23" t="s">
        <v>554</v>
      </c>
      <c r="P79" s="28" t="s">
        <v>627</v>
      </c>
      <c r="Q79" s="28" t="s">
        <v>12</v>
      </c>
      <c r="R79" s="28" t="s">
        <v>8</v>
      </c>
      <c r="S79" s="28" t="s">
        <v>6</v>
      </c>
      <c r="T79" s="23" t="s">
        <v>404</v>
      </c>
      <c r="U79" s="99" t="s">
        <v>8</v>
      </c>
    </row>
    <row r="80" spans="1:22" s="70" customFormat="1" ht="15" customHeight="1" x14ac:dyDescent="0.25">
      <c r="A80" s="56" t="s">
        <v>252</v>
      </c>
      <c r="B80" s="50" t="s">
        <v>571</v>
      </c>
      <c r="C80" s="50" t="s">
        <v>165</v>
      </c>
      <c r="D80" s="50" t="s">
        <v>405</v>
      </c>
      <c r="E80" s="48">
        <v>39402</v>
      </c>
      <c r="F80" s="48">
        <v>40325</v>
      </c>
      <c r="G80" s="50">
        <v>35.738</v>
      </c>
      <c r="H80" s="59">
        <v>29.8</v>
      </c>
      <c r="I80" s="60">
        <v>4</v>
      </c>
      <c r="J80" s="58">
        <v>0</v>
      </c>
      <c r="K80" s="44">
        <v>1.02</v>
      </c>
      <c r="L80" s="44">
        <v>0.92</v>
      </c>
      <c r="M80" s="50" t="s">
        <v>167</v>
      </c>
      <c r="N80" s="50" t="s">
        <v>255</v>
      </c>
      <c r="O80" s="40" t="s">
        <v>50</v>
      </c>
      <c r="P80" s="50" t="s">
        <v>628</v>
      </c>
      <c r="Q80" s="50" t="s">
        <v>9</v>
      </c>
      <c r="R80" s="50" t="s">
        <v>8</v>
      </c>
      <c r="S80" s="50" t="s">
        <v>188</v>
      </c>
      <c r="T80" s="40" t="s">
        <v>406</v>
      </c>
      <c r="U80" s="100" t="s">
        <v>8</v>
      </c>
    </row>
    <row r="81" spans="1:23" s="70" customFormat="1" ht="15" customHeight="1" x14ac:dyDescent="0.25">
      <c r="A81" s="27" t="s">
        <v>252</v>
      </c>
      <c r="B81" s="28" t="s">
        <v>571</v>
      </c>
      <c r="C81" s="23" t="s">
        <v>165</v>
      </c>
      <c r="D81" s="23" t="s">
        <v>407</v>
      </c>
      <c r="E81" s="29">
        <v>38930</v>
      </c>
      <c r="F81" s="29">
        <v>39588</v>
      </c>
      <c r="G81" s="23">
        <v>75.5</v>
      </c>
      <c r="H81" s="30">
        <v>33</v>
      </c>
      <c r="I81" s="30">
        <v>4.5</v>
      </c>
      <c r="J81" s="30">
        <f>15</f>
        <v>15</v>
      </c>
      <c r="K81" s="30">
        <v>12</v>
      </c>
      <c r="L81" s="30">
        <v>11</v>
      </c>
      <c r="M81" s="23" t="s">
        <v>167</v>
      </c>
      <c r="N81" s="23" t="s">
        <v>255</v>
      </c>
      <c r="O81" s="23" t="s">
        <v>3</v>
      </c>
      <c r="P81" s="23" t="s">
        <v>666</v>
      </c>
      <c r="Q81" s="23" t="s">
        <v>4</v>
      </c>
      <c r="R81" s="28" t="s">
        <v>16</v>
      </c>
      <c r="S81" s="28" t="s">
        <v>6</v>
      </c>
      <c r="T81" s="23" t="s">
        <v>408</v>
      </c>
      <c r="U81" s="99" t="s">
        <v>8</v>
      </c>
      <c r="V81" s="72"/>
    </row>
    <row r="82" spans="1:23" ht="15" customHeight="1" x14ac:dyDescent="0.25">
      <c r="A82" s="56" t="s">
        <v>252</v>
      </c>
      <c r="B82" s="50" t="s">
        <v>571</v>
      </c>
      <c r="C82" s="50" t="s">
        <v>472</v>
      </c>
      <c r="D82" s="50" t="s">
        <v>473</v>
      </c>
      <c r="E82" s="48">
        <v>40254</v>
      </c>
      <c r="F82" s="48">
        <v>40786</v>
      </c>
      <c r="G82" s="40">
        <v>10.32</v>
      </c>
      <c r="H82" s="39">
        <v>0.3</v>
      </c>
      <c r="I82" s="39">
        <v>2.7</v>
      </c>
      <c r="J82" s="39">
        <v>2.5</v>
      </c>
      <c r="K82" s="39">
        <v>2.14</v>
      </c>
      <c r="L82" s="39">
        <v>2.68</v>
      </c>
      <c r="M82" s="50" t="s">
        <v>474</v>
      </c>
      <c r="N82" s="50" t="s">
        <v>8</v>
      </c>
      <c r="O82" s="40" t="s">
        <v>50</v>
      </c>
      <c r="P82" s="50" t="s">
        <v>667</v>
      </c>
      <c r="Q82" s="50" t="s">
        <v>19</v>
      </c>
      <c r="R82" s="50" t="s">
        <v>476</v>
      </c>
      <c r="S82" s="50" t="s">
        <v>6</v>
      </c>
      <c r="T82" s="40" t="s">
        <v>475</v>
      </c>
      <c r="U82" s="100" t="s">
        <v>8</v>
      </c>
      <c r="V82" s="69"/>
      <c r="W82" s="69"/>
    </row>
    <row r="83" spans="1:23" ht="15" customHeight="1" x14ac:dyDescent="0.25">
      <c r="A83" s="27" t="s">
        <v>252</v>
      </c>
      <c r="B83" s="28" t="s">
        <v>571</v>
      </c>
      <c r="C83" s="23" t="s">
        <v>472</v>
      </c>
      <c r="D83" s="28" t="s">
        <v>477</v>
      </c>
      <c r="E83" s="34">
        <v>40254</v>
      </c>
      <c r="F83" s="29">
        <v>40729</v>
      </c>
      <c r="G83" s="23">
        <v>195.63</v>
      </c>
      <c r="H83" s="30">
        <v>2.4</v>
      </c>
      <c r="I83" s="30">
        <v>2.73</v>
      </c>
      <c r="J83" s="30">
        <v>0</v>
      </c>
      <c r="K83" s="30">
        <v>0.05</v>
      </c>
      <c r="L83" s="30">
        <v>190.45</v>
      </c>
      <c r="M83" s="23" t="s">
        <v>255</v>
      </c>
      <c r="N83" s="23" t="s">
        <v>1</v>
      </c>
      <c r="O83" s="23" t="s">
        <v>557</v>
      </c>
      <c r="P83" s="23" t="s">
        <v>667</v>
      </c>
      <c r="Q83" s="23" t="s">
        <v>19</v>
      </c>
      <c r="R83" s="28" t="s">
        <v>480</v>
      </c>
      <c r="S83" s="28" t="s">
        <v>6</v>
      </c>
      <c r="T83" s="23" t="s">
        <v>478</v>
      </c>
      <c r="U83" s="99" t="s">
        <v>479</v>
      </c>
      <c r="V83" s="69"/>
      <c r="W83" s="69"/>
    </row>
    <row r="84" spans="1:23" ht="15" customHeight="1" x14ac:dyDescent="0.25">
      <c r="A84" s="56" t="s">
        <v>252</v>
      </c>
      <c r="B84" s="50" t="s">
        <v>571</v>
      </c>
      <c r="C84" s="50" t="s">
        <v>472</v>
      </c>
      <c r="D84" s="50" t="s">
        <v>481</v>
      </c>
      <c r="E84" s="57">
        <v>40254</v>
      </c>
      <c r="F84" s="57">
        <v>40391</v>
      </c>
      <c r="G84" s="40">
        <v>15.25</v>
      </c>
      <c r="H84" s="39">
        <v>0</v>
      </c>
      <c r="I84" s="39">
        <v>2.36</v>
      </c>
      <c r="J84" s="39">
        <v>0</v>
      </c>
      <c r="K84" s="39">
        <v>3.97</v>
      </c>
      <c r="L84" s="39">
        <v>8.92</v>
      </c>
      <c r="M84" s="50" t="s">
        <v>255</v>
      </c>
      <c r="N84" s="50" t="s">
        <v>8</v>
      </c>
      <c r="O84" s="40" t="s">
        <v>554</v>
      </c>
      <c r="P84" s="50" t="s">
        <v>630</v>
      </c>
      <c r="Q84" s="50" t="s">
        <v>19</v>
      </c>
      <c r="R84" s="50" t="s">
        <v>480</v>
      </c>
      <c r="S84" s="50" t="s">
        <v>6</v>
      </c>
      <c r="T84" s="40" t="s">
        <v>482</v>
      </c>
      <c r="U84" s="100" t="s">
        <v>483</v>
      </c>
      <c r="V84" s="69" t="s">
        <v>674</v>
      </c>
      <c r="W84" s="69"/>
    </row>
    <row r="85" spans="1:23" ht="15" customHeight="1" x14ac:dyDescent="0.25">
      <c r="A85" s="27" t="s">
        <v>252</v>
      </c>
      <c r="B85" s="28" t="s">
        <v>571</v>
      </c>
      <c r="C85" s="23" t="s">
        <v>472</v>
      </c>
      <c r="D85" s="28" t="s">
        <v>484</v>
      </c>
      <c r="E85" s="29">
        <v>39562</v>
      </c>
      <c r="F85" s="29">
        <v>39722</v>
      </c>
      <c r="G85" s="23">
        <v>18.3</v>
      </c>
      <c r="H85" s="30">
        <v>0</v>
      </c>
      <c r="I85" s="30">
        <v>2.64</v>
      </c>
      <c r="J85" s="30">
        <v>0</v>
      </c>
      <c r="K85" s="30">
        <v>11.66</v>
      </c>
      <c r="L85" s="30">
        <v>4</v>
      </c>
      <c r="M85" s="23" t="s">
        <v>255</v>
      </c>
      <c r="N85" s="23" t="s">
        <v>8</v>
      </c>
      <c r="O85" s="23" t="s">
        <v>554</v>
      </c>
      <c r="P85" s="23" t="s">
        <v>630</v>
      </c>
      <c r="Q85" s="23" t="s">
        <v>19</v>
      </c>
      <c r="R85" s="23" t="s">
        <v>480</v>
      </c>
      <c r="S85" s="23" t="s">
        <v>6</v>
      </c>
      <c r="T85" s="23" t="s">
        <v>485</v>
      </c>
      <c r="U85" s="99" t="s">
        <v>486</v>
      </c>
      <c r="V85" s="69"/>
      <c r="W85" s="69"/>
    </row>
    <row r="86" spans="1:23" ht="15" customHeight="1" x14ac:dyDescent="0.25">
      <c r="A86" s="56" t="s">
        <v>252</v>
      </c>
      <c r="B86" s="50" t="s">
        <v>571</v>
      </c>
      <c r="C86" s="40" t="s">
        <v>487</v>
      </c>
      <c r="D86" s="50" t="s">
        <v>488</v>
      </c>
      <c r="E86" s="57">
        <v>39500</v>
      </c>
      <c r="F86" s="48">
        <v>39569</v>
      </c>
      <c r="G86" s="40">
        <v>90.25</v>
      </c>
      <c r="H86" s="39">
        <v>41.5</v>
      </c>
      <c r="I86" s="39">
        <v>8.4499999999999993</v>
      </c>
      <c r="J86" s="39">
        <v>0</v>
      </c>
      <c r="K86" s="39">
        <v>0.3</v>
      </c>
      <c r="L86" s="39">
        <v>40</v>
      </c>
      <c r="M86" s="40" t="s">
        <v>8</v>
      </c>
      <c r="N86" s="40" t="s">
        <v>474</v>
      </c>
      <c r="O86" s="40" t="s">
        <v>557</v>
      </c>
      <c r="P86" s="40" t="s">
        <v>668</v>
      </c>
      <c r="Q86" s="40" t="s">
        <v>15</v>
      </c>
      <c r="R86" s="40" t="s">
        <v>476</v>
      </c>
      <c r="S86" s="40" t="s">
        <v>6</v>
      </c>
      <c r="T86" s="40" t="s">
        <v>489</v>
      </c>
      <c r="U86" s="100" t="s">
        <v>490</v>
      </c>
      <c r="V86" s="69"/>
      <c r="W86" s="69"/>
    </row>
    <row r="87" spans="1:23" ht="15" customHeight="1" x14ac:dyDescent="0.25">
      <c r="A87" s="27" t="s">
        <v>252</v>
      </c>
      <c r="B87" s="28" t="s">
        <v>571</v>
      </c>
      <c r="C87" s="28" t="s">
        <v>487</v>
      </c>
      <c r="D87" s="28" t="s">
        <v>575</v>
      </c>
      <c r="E87" s="34">
        <v>39562</v>
      </c>
      <c r="F87" s="29">
        <v>39783</v>
      </c>
      <c r="G87" s="23">
        <v>71.91</v>
      </c>
      <c r="H87" s="30">
        <v>62.5</v>
      </c>
      <c r="I87" s="30">
        <v>9.2100000000000009</v>
      </c>
      <c r="J87" s="30">
        <v>0</v>
      </c>
      <c r="K87" s="30">
        <v>0.2</v>
      </c>
      <c r="L87" s="30">
        <v>0</v>
      </c>
      <c r="M87" s="28" t="s">
        <v>8</v>
      </c>
      <c r="N87" s="28" t="s">
        <v>474</v>
      </c>
      <c r="O87" s="23" t="s">
        <v>554</v>
      </c>
      <c r="P87" s="28" t="s">
        <v>642</v>
      </c>
      <c r="Q87" s="28" t="s">
        <v>15</v>
      </c>
      <c r="R87" s="28" t="s">
        <v>476</v>
      </c>
      <c r="S87" s="28" t="s">
        <v>6</v>
      </c>
      <c r="T87" s="23" t="s">
        <v>491</v>
      </c>
      <c r="U87" s="99" t="s">
        <v>492</v>
      </c>
      <c r="V87" s="69" t="s">
        <v>674</v>
      </c>
      <c r="W87" s="69"/>
    </row>
    <row r="88" spans="1:23" ht="15" customHeight="1" x14ac:dyDescent="0.25">
      <c r="A88" s="56" t="s">
        <v>252</v>
      </c>
      <c r="B88" s="50" t="s">
        <v>571</v>
      </c>
      <c r="C88" s="50" t="s">
        <v>487</v>
      </c>
      <c r="D88" s="50" t="s">
        <v>493</v>
      </c>
      <c r="E88" s="57">
        <v>39657</v>
      </c>
      <c r="F88" s="48">
        <v>39934</v>
      </c>
      <c r="G88" s="40">
        <v>151.13999999999999</v>
      </c>
      <c r="H88" s="39">
        <v>120.5</v>
      </c>
      <c r="I88" s="39">
        <v>15.39</v>
      </c>
      <c r="J88" s="39">
        <v>0.5</v>
      </c>
      <c r="K88" s="39">
        <v>1.05</v>
      </c>
      <c r="L88" s="39">
        <v>13.7</v>
      </c>
      <c r="M88" s="50" t="s">
        <v>8</v>
      </c>
      <c r="N88" s="50" t="s">
        <v>474</v>
      </c>
      <c r="O88" s="40" t="s">
        <v>554</v>
      </c>
      <c r="P88" s="50" t="s">
        <v>642</v>
      </c>
      <c r="Q88" s="50" t="s">
        <v>15</v>
      </c>
      <c r="R88" s="50" t="s">
        <v>480</v>
      </c>
      <c r="S88" s="50" t="s">
        <v>6</v>
      </c>
      <c r="T88" s="40" t="s">
        <v>494</v>
      </c>
      <c r="U88" s="100" t="s">
        <v>495</v>
      </c>
      <c r="V88" s="69" t="s">
        <v>674</v>
      </c>
      <c r="W88" s="69"/>
    </row>
    <row r="89" spans="1:23" ht="15" customHeight="1" x14ac:dyDescent="0.25">
      <c r="A89" s="27" t="s">
        <v>252</v>
      </c>
      <c r="B89" s="28" t="s">
        <v>571</v>
      </c>
      <c r="C89" s="23" t="s">
        <v>487</v>
      </c>
      <c r="D89" s="28" t="s">
        <v>496</v>
      </c>
      <c r="E89" s="29">
        <v>40254</v>
      </c>
      <c r="F89" s="29">
        <v>40483</v>
      </c>
      <c r="G89" s="23">
        <v>85.82</v>
      </c>
      <c r="H89" s="30">
        <v>81.25</v>
      </c>
      <c r="I89" s="30">
        <v>4.57</v>
      </c>
      <c r="J89" s="30">
        <v>0</v>
      </c>
      <c r="K89" s="30">
        <v>0</v>
      </c>
      <c r="L89" s="30">
        <v>0</v>
      </c>
      <c r="M89" s="23" t="s">
        <v>8</v>
      </c>
      <c r="N89" s="23" t="s">
        <v>474</v>
      </c>
      <c r="O89" s="23" t="s">
        <v>554</v>
      </c>
      <c r="P89" s="23" t="s">
        <v>641</v>
      </c>
      <c r="Q89" s="23" t="s">
        <v>15</v>
      </c>
      <c r="R89" s="28" t="s">
        <v>480</v>
      </c>
      <c r="S89" s="23" t="s">
        <v>6</v>
      </c>
      <c r="T89" s="23" t="s">
        <v>497</v>
      </c>
      <c r="U89" s="99" t="s">
        <v>498</v>
      </c>
      <c r="V89" s="69"/>
      <c r="W89" s="69"/>
    </row>
    <row r="90" spans="1:23" ht="15" customHeight="1" x14ac:dyDescent="0.25">
      <c r="A90" s="56" t="s">
        <v>252</v>
      </c>
      <c r="B90" s="50" t="s">
        <v>571</v>
      </c>
      <c r="C90" s="40" t="s">
        <v>487</v>
      </c>
      <c r="D90" s="50" t="s">
        <v>499</v>
      </c>
      <c r="E90" s="48">
        <v>39562</v>
      </c>
      <c r="F90" s="48">
        <v>39783</v>
      </c>
      <c r="G90" s="40">
        <v>96.17</v>
      </c>
      <c r="H90" s="39">
        <v>86.5</v>
      </c>
      <c r="I90" s="39">
        <v>9.67</v>
      </c>
      <c r="J90" s="39">
        <v>0</v>
      </c>
      <c r="K90" s="39">
        <v>0</v>
      </c>
      <c r="L90" s="39">
        <v>0</v>
      </c>
      <c r="M90" s="40" t="s">
        <v>8</v>
      </c>
      <c r="N90" s="40" t="s">
        <v>474</v>
      </c>
      <c r="O90" s="40" t="s">
        <v>554</v>
      </c>
      <c r="P90" s="40" t="s">
        <v>642</v>
      </c>
      <c r="Q90" s="40" t="s">
        <v>15</v>
      </c>
      <c r="R90" s="50" t="s">
        <v>480</v>
      </c>
      <c r="S90" s="50" t="s">
        <v>6</v>
      </c>
      <c r="T90" s="40" t="s">
        <v>500</v>
      </c>
      <c r="U90" s="100" t="s">
        <v>501</v>
      </c>
      <c r="V90" s="69"/>
      <c r="W90" s="69"/>
    </row>
    <row r="91" spans="1:23" ht="15" customHeight="1" x14ac:dyDescent="0.25">
      <c r="A91" s="27" t="s">
        <v>252</v>
      </c>
      <c r="B91" s="28" t="s">
        <v>571</v>
      </c>
      <c r="C91" s="28" t="s">
        <v>502</v>
      </c>
      <c r="D91" s="28" t="s">
        <v>503</v>
      </c>
      <c r="E91" s="34">
        <v>40254</v>
      </c>
      <c r="F91" s="34">
        <v>40381</v>
      </c>
      <c r="G91" s="28">
        <v>27.8</v>
      </c>
      <c r="H91" s="32">
        <v>20</v>
      </c>
      <c r="I91" s="32">
        <v>2.8</v>
      </c>
      <c r="J91" s="32">
        <v>0</v>
      </c>
      <c r="K91" s="32">
        <v>5</v>
      </c>
      <c r="L91" s="32">
        <v>0</v>
      </c>
      <c r="M91" s="28" t="s">
        <v>171</v>
      </c>
      <c r="N91" s="28" t="s">
        <v>1</v>
      </c>
      <c r="O91" s="28" t="s">
        <v>10</v>
      </c>
      <c r="P91" s="28" t="s">
        <v>669</v>
      </c>
      <c r="Q91" s="28" t="s">
        <v>15</v>
      </c>
      <c r="R91" s="28" t="s">
        <v>8</v>
      </c>
      <c r="S91" s="28" t="s">
        <v>6</v>
      </c>
      <c r="T91" s="23" t="s">
        <v>504</v>
      </c>
      <c r="U91" s="99" t="s">
        <v>505</v>
      </c>
    </row>
    <row r="92" spans="1:23" ht="15" customHeight="1" thickBot="1" x14ac:dyDescent="0.3">
      <c r="A92" s="56" t="s">
        <v>252</v>
      </c>
      <c r="B92" s="50" t="s">
        <v>571</v>
      </c>
      <c r="C92" s="50" t="s">
        <v>502</v>
      </c>
      <c r="D92" s="50" t="s">
        <v>506</v>
      </c>
      <c r="E92" s="57">
        <v>39924</v>
      </c>
      <c r="F92" s="57">
        <v>40284</v>
      </c>
      <c r="G92" s="50">
        <v>241.2</v>
      </c>
      <c r="H92" s="44">
        <v>100</v>
      </c>
      <c r="I92" s="44">
        <v>9.1999999999999993</v>
      </c>
      <c r="J92" s="44">
        <v>6.8</v>
      </c>
      <c r="K92" s="44">
        <v>125</v>
      </c>
      <c r="L92" s="44">
        <v>0</v>
      </c>
      <c r="M92" s="50" t="s">
        <v>1</v>
      </c>
      <c r="N92" s="50" t="s">
        <v>171</v>
      </c>
      <c r="O92" s="50" t="s">
        <v>556</v>
      </c>
      <c r="P92" s="50" t="s">
        <v>611</v>
      </c>
      <c r="Q92" s="50" t="s">
        <v>12</v>
      </c>
      <c r="R92" s="50" t="s">
        <v>8</v>
      </c>
      <c r="S92" s="50" t="s">
        <v>6</v>
      </c>
      <c r="T92" s="40" t="s">
        <v>508</v>
      </c>
      <c r="U92" s="114" t="s">
        <v>8</v>
      </c>
    </row>
    <row r="93" spans="1:23" s="73" customFormat="1" ht="15" customHeight="1" thickBot="1" x14ac:dyDescent="0.3">
      <c r="A93" s="7" t="s">
        <v>552</v>
      </c>
      <c r="B93" s="15"/>
      <c r="C93" s="15"/>
      <c r="D93" s="15"/>
      <c r="E93" s="15"/>
      <c r="F93" s="15"/>
      <c r="G93" s="16">
        <f t="shared" ref="G93:L93" si="0">SUM(G13:G92)</f>
        <v>9672.2379999999976</v>
      </c>
      <c r="H93" s="16">
        <f t="shared" si="0"/>
        <v>2979.3400000000006</v>
      </c>
      <c r="I93" s="16">
        <f t="shared" si="0"/>
        <v>736.59000000000026</v>
      </c>
      <c r="J93" s="16">
        <f t="shared" si="0"/>
        <v>945.31000000000006</v>
      </c>
      <c r="K93" s="16">
        <f t="shared" si="0"/>
        <v>3474.9999999999991</v>
      </c>
      <c r="L93" s="16">
        <f t="shared" si="0"/>
        <v>1535.8100000000002</v>
      </c>
      <c r="M93" s="15"/>
      <c r="N93" s="15"/>
      <c r="O93" s="15"/>
      <c r="P93" s="15"/>
      <c r="Q93" s="15"/>
      <c r="R93" s="15"/>
      <c r="S93" s="15"/>
      <c r="T93" s="115"/>
      <c r="U93" s="116"/>
    </row>
    <row r="102" spans="4:4" ht="15" customHeight="1" x14ac:dyDescent="0.25">
      <c r="D102" s="66"/>
    </row>
    <row r="105" spans="4:4" ht="15" customHeight="1" x14ac:dyDescent="0.25">
      <c r="D105" s="67"/>
    </row>
  </sheetData>
  <sheetProtection password="A86C" sheet="1" objects="1" scenarios="1"/>
  <hyperlinks>
    <hyperlink ref="T78" r:id="rId1"/>
    <hyperlink ref="T26" r:id="rId2"/>
    <hyperlink ref="T29" r:id="rId3"/>
    <hyperlink ref="T60" r:id="rId4"/>
    <hyperlink ref="T71" r:id="rId5"/>
    <hyperlink ref="T73" r:id="rId6"/>
    <hyperlink ref="T81" r:id="rId7"/>
    <hyperlink ref="T14" r:id="rId8"/>
    <hyperlink ref="T16" r:id="rId9"/>
    <hyperlink ref="T31" r:id="rId10"/>
    <hyperlink ref="T23" r:id="rId11"/>
    <hyperlink ref="T32" r:id="rId12"/>
    <hyperlink ref="T20" r:id="rId13"/>
    <hyperlink ref="T25" r:id="rId14"/>
    <hyperlink ref="T30" r:id="rId15"/>
    <hyperlink ref="T34" r:id="rId16"/>
    <hyperlink ref="T37" r:id="rId17"/>
    <hyperlink ref="T41" r:id="rId18"/>
    <hyperlink ref="T47" r:id="rId19"/>
    <hyperlink ref="T49" r:id="rId20"/>
    <hyperlink ref="T56" r:id="rId21"/>
    <hyperlink ref="T57" r:id="rId22"/>
    <hyperlink ref="T63" r:id="rId23"/>
    <hyperlink ref="T64" r:id="rId24"/>
    <hyperlink ref="T65" r:id="rId25"/>
    <hyperlink ref="T67" r:id="rId26"/>
    <hyperlink ref="T66" r:id="rId27"/>
    <hyperlink ref="T72" r:id="rId28"/>
    <hyperlink ref="T74" r:id="rId29"/>
    <hyperlink ref="T75" r:id="rId30"/>
    <hyperlink ref="T76" r:id="rId31"/>
    <hyperlink ref="T22" r:id="rId32"/>
    <hyperlink ref="T15" r:id="rId33"/>
    <hyperlink ref="T61" r:id="rId34"/>
    <hyperlink ref="T54" r:id="rId35"/>
    <hyperlink ref="T19" r:id="rId36"/>
    <hyperlink ref="T18" r:id="rId37"/>
    <hyperlink ref="T13" r:id="rId38"/>
    <hyperlink ref="T36" r:id="rId39"/>
    <hyperlink ref="T52" r:id="rId40"/>
    <hyperlink ref="U69" r:id="rId41"/>
    <hyperlink ref="T24" r:id="rId42"/>
    <hyperlink ref="T27" r:id="rId43"/>
    <hyperlink ref="T28" r:id="rId44"/>
    <hyperlink ref="T33" r:id="rId45"/>
    <hyperlink ref="T35" r:id="rId46"/>
    <hyperlink ref="T38" r:id="rId47"/>
    <hyperlink ref="T39" r:id="rId48"/>
    <hyperlink ref="T40" r:id="rId49"/>
    <hyperlink ref="T42" r:id="rId50"/>
    <hyperlink ref="T43" r:id="rId51"/>
    <hyperlink ref="T44" r:id="rId52"/>
    <hyperlink ref="T45" r:id="rId53"/>
    <hyperlink ref="T46" r:id="rId54"/>
    <hyperlink ref="T48" r:id="rId55"/>
    <hyperlink ref="T50" r:id="rId56"/>
    <hyperlink ref="T51" r:id="rId57"/>
    <hyperlink ref="T53" r:id="rId58"/>
    <hyperlink ref="T55" r:id="rId59"/>
    <hyperlink ref="T58" r:id="rId60"/>
    <hyperlink ref="T59" r:id="rId61"/>
    <hyperlink ref="T62" r:id="rId62"/>
    <hyperlink ref="T69" r:id="rId63"/>
    <hyperlink ref="T70" r:id="rId64"/>
    <hyperlink ref="T77" r:id="rId65"/>
    <hyperlink ref="T79" r:id="rId66"/>
    <hyperlink ref="T80" r:id="rId67"/>
    <hyperlink ref="T82" r:id="rId68"/>
    <hyperlink ref="T83" r:id="rId69"/>
    <hyperlink ref="T84" r:id="rId70"/>
    <hyperlink ref="T85" r:id="rId71"/>
    <hyperlink ref="T86" r:id="rId72"/>
    <hyperlink ref="T87" display="http://www.thegef.org/gef/project_list?keyword=&amp;countryCode=all&amp;focalAreaCode=C&amp;agencyCode=EBRD&amp;projectType=FP&amp;fundingSource=all&amp;approvalFYFrom=2004&amp;approvalFYTo=2012&amp;ltgt=lt&amp;ltgtAmt=&amp;op=Search&amp;form_build_id=form-0973cf39426a5b23466fe330836f4bb6&amp;form_id=p"/>
    <hyperlink ref="T88" r:id="rId73"/>
    <hyperlink ref="T89" r:id="rId74"/>
    <hyperlink ref="T90" r:id="rId75"/>
    <hyperlink ref="T91" r:id="rId76"/>
    <hyperlink ref="T92" r:id="rId77"/>
    <hyperlink ref="U13" r:id="rId78"/>
    <hyperlink ref="U15" r:id="rId79"/>
    <hyperlink ref="U26" r:id="rId80"/>
    <hyperlink ref="U64" r:id="rId81"/>
    <hyperlink ref="U65" r:id="rId82"/>
    <hyperlink ref="U66" r:id="rId83"/>
    <hyperlink ref="U67" r:id="rId84"/>
    <hyperlink ref="U68" r:id="rId85"/>
    <hyperlink ref="U70" r:id="rId86"/>
    <hyperlink ref="U71" r:id="rId87"/>
    <hyperlink ref="U73" r:id="rId88"/>
    <hyperlink ref="U74" r:id="rId89"/>
    <hyperlink ref="U75" r:id="rId90"/>
    <hyperlink ref="U76" r:id="rId91"/>
    <hyperlink ref="U77" r:id="rId92"/>
    <hyperlink ref="U83" r:id="rId93"/>
    <hyperlink ref="U84" r:id="rId94"/>
    <hyperlink ref="U85" r:id="rId95"/>
    <hyperlink ref="U86" r:id="rId96"/>
    <hyperlink ref="U87" r:id="rId97"/>
    <hyperlink ref="U88" r:id="rId98"/>
    <hyperlink ref="U89" r:id="rId99"/>
    <hyperlink ref="U90" r:id="rId100"/>
    <hyperlink ref="U91" r:id="rId101"/>
  </hyperlinks>
  <pageMargins left="0.7" right="0.7" top="0.75" bottom="0.75" header="0.3" footer="0.3"/>
  <pageSetup orientation="portrait" r:id="rId102"/>
  <drawing r:id="rId10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Normal="100" workbookViewId="0">
      <selection activeCell="J10" sqref="J10"/>
    </sheetView>
  </sheetViews>
  <sheetFormatPr defaultColWidth="9.140625" defaultRowHeight="15" customHeight="1" x14ac:dyDescent="0.25"/>
  <cols>
    <col min="1" max="1" width="13.85546875" style="62" customWidth="1"/>
    <col min="2" max="2" width="53.140625" style="62" customWidth="1"/>
    <col min="3" max="3" width="14.28515625" style="62" customWidth="1"/>
    <col min="4" max="4" width="13.42578125" style="62" customWidth="1"/>
    <col min="5" max="5" width="12.85546875" style="62" customWidth="1"/>
    <col min="6" max="6" width="12" style="62" customWidth="1"/>
    <col min="7" max="7" width="12.140625" style="62" customWidth="1"/>
    <col min="8" max="8" width="12" style="62" customWidth="1"/>
    <col min="9" max="9" width="13" style="62" customWidth="1"/>
    <col min="10" max="10" width="12.7109375" style="62" customWidth="1"/>
    <col min="11" max="11" width="14.7109375" style="62" customWidth="1"/>
    <col min="12" max="12" width="17" style="62" bestFit="1" customWidth="1"/>
    <col min="13" max="13" width="22" style="62" customWidth="1"/>
    <col min="14" max="14" width="13.28515625" style="62" customWidth="1"/>
    <col min="15" max="15" width="11.28515625" style="62" customWidth="1"/>
    <col min="16" max="16" width="11" style="62" customWidth="1"/>
    <col min="17" max="17" width="35.85546875" style="62" customWidth="1"/>
    <col min="18" max="16384" width="9.140625" style="62"/>
  </cols>
  <sheetData>
    <row r="1" spans="1:17" s="87" customFormat="1" ht="25.5" x14ac:dyDescent="0.35">
      <c r="A1" s="117" t="s">
        <v>681</v>
      </c>
    </row>
    <row r="2" spans="1:17" s="87" customFormat="1" ht="15.75" customHeight="1" x14ac:dyDescent="0.2">
      <c r="A2" s="119" t="s">
        <v>683</v>
      </c>
    </row>
    <row r="3" spans="1:17" s="87" customFormat="1" x14ac:dyDescent="0.25">
      <c r="A3"/>
    </row>
    <row r="4" spans="1:17" s="87" customFormat="1" ht="12.75" x14ac:dyDescent="0.2">
      <c r="A4" s="118" t="s">
        <v>679</v>
      </c>
    </row>
    <row r="5" spans="1:17" s="87" customFormat="1" ht="12.75" x14ac:dyDescent="0.2">
      <c r="A5" s="87" t="s">
        <v>680</v>
      </c>
    </row>
    <row r="6" spans="1:17" s="87" customFormat="1" ht="12.75" x14ac:dyDescent="0.2">
      <c r="A6" s="87" t="s">
        <v>682</v>
      </c>
    </row>
    <row r="7" spans="1:17" s="87" customFormat="1" ht="12.75" x14ac:dyDescent="0.2"/>
    <row r="8" spans="1:17" s="87" customFormat="1" ht="12.75" x14ac:dyDescent="0.2">
      <c r="A8" s="118" t="s">
        <v>676</v>
      </c>
    </row>
    <row r="9" spans="1:17" s="87" customFormat="1" ht="12.75" x14ac:dyDescent="0.2">
      <c r="A9" s="118" t="s">
        <v>677</v>
      </c>
    </row>
    <row r="10" spans="1:17" s="87" customFormat="1" ht="12.75" x14ac:dyDescent="0.2">
      <c r="A10" s="118" t="s">
        <v>678</v>
      </c>
    </row>
    <row r="11" spans="1:17" ht="15" customHeight="1" thickBot="1" x14ac:dyDescent="0.3"/>
    <row r="12" spans="1:17" s="63" customFormat="1" ht="45" customHeight="1" thickBot="1" x14ac:dyDescent="0.3">
      <c r="A12" s="4" t="s">
        <v>25</v>
      </c>
      <c r="B12" s="5" t="s">
        <v>161</v>
      </c>
      <c r="C12" s="5" t="s">
        <v>595</v>
      </c>
      <c r="D12" s="5" t="s">
        <v>596</v>
      </c>
      <c r="E12" s="5" t="s">
        <v>162</v>
      </c>
      <c r="F12" s="5" t="s">
        <v>597</v>
      </c>
      <c r="G12" s="5" t="s">
        <v>593</v>
      </c>
      <c r="H12" s="5" t="s">
        <v>598</v>
      </c>
      <c r="I12" s="5" t="s">
        <v>580</v>
      </c>
      <c r="J12" s="5" t="s">
        <v>581</v>
      </c>
      <c r="K12" s="5" t="s">
        <v>582</v>
      </c>
      <c r="L12" s="5" t="s">
        <v>586</v>
      </c>
      <c r="M12" s="5" t="s">
        <v>28</v>
      </c>
      <c r="N12" s="5" t="s">
        <v>629</v>
      </c>
      <c r="O12" s="5" t="s">
        <v>584</v>
      </c>
      <c r="P12" s="5" t="s">
        <v>32</v>
      </c>
      <c r="Q12" s="6" t="s">
        <v>30</v>
      </c>
    </row>
    <row r="13" spans="1:17" s="64" customFormat="1" ht="15" customHeight="1" x14ac:dyDescent="0.3">
      <c r="A13" s="26" t="s">
        <v>534</v>
      </c>
      <c r="B13" s="21" t="s">
        <v>137</v>
      </c>
      <c r="C13" s="22">
        <v>40533</v>
      </c>
      <c r="D13" s="22">
        <v>40697</v>
      </c>
      <c r="E13" s="21">
        <v>100</v>
      </c>
      <c r="F13" s="30">
        <v>17.5</v>
      </c>
      <c r="G13" s="30">
        <v>25</v>
      </c>
      <c r="H13" s="30">
        <v>30</v>
      </c>
      <c r="I13" s="30">
        <v>0</v>
      </c>
      <c r="J13" s="30" t="s">
        <v>563</v>
      </c>
      <c r="K13" s="21" t="s">
        <v>366</v>
      </c>
      <c r="L13" s="21" t="s">
        <v>138</v>
      </c>
      <c r="M13" s="21" t="s">
        <v>2</v>
      </c>
      <c r="N13" s="21" t="s">
        <v>612</v>
      </c>
      <c r="O13" s="21" t="s">
        <v>19</v>
      </c>
      <c r="P13" s="21" t="s">
        <v>6</v>
      </c>
      <c r="Q13" s="108" t="s">
        <v>535</v>
      </c>
    </row>
    <row r="14" spans="1:17" s="64" customFormat="1" ht="15" customHeight="1" x14ac:dyDescent="0.3">
      <c r="A14" s="46" t="s">
        <v>472</v>
      </c>
      <c r="B14" s="37" t="s">
        <v>509</v>
      </c>
      <c r="C14" s="38">
        <v>40774</v>
      </c>
      <c r="D14" s="38">
        <v>40801</v>
      </c>
      <c r="E14" s="37">
        <v>380.78</v>
      </c>
      <c r="F14" s="39">
        <v>20</v>
      </c>
      <c r="G14" s="39">
        <v>300</v>
      </c>
      <c r="H14" s="39" t="s">
        <v>8</v>
      </c>
      <c r="I14" s="39" t="s">
        <v>8</v>
      </c>
      <c r="J14" s="39" t="s">
        <v>8</v>
      </c>
      <c r="K14" s="37" t="s">
        <v>1</v>
      </c>
      <c r="L14" s="37" t="s">
        <v>540</v>
      </c>
      <c r="M14" s="37" t="s">
        <v>10</v>
      </c>
      <c r="N14" s="41" t="s">
        <v>612</v>
      </c>
      <c r="O14" s="37" t="s">
        <v>19</v>
      </c>
      <c r="P14" s="37" t="s">
        <v>6</v>
      </c>
      <c r="Q14" s="102" t="s">
        <v>536</v>
      </c>
    </row>
    <row r="15" spans="1:17" s="64" customFormat="1" ht="15" customHeight="1" x14ac:dyDescent="0.3">
      <c r="A15" s="26" t="s">
        <v>0</v>
      </c>
      <c r="B15" s="21" t="s">
        <v>7</v>
      </c>
      <c r="C15" s="22">
        <v>40305</v>
      </c>
      <c r="D15" s="22">
        <v>40344</v>
      </c>
      <c r="E15" s="21">
        <v>796</v>
      </c>
      <c r="F15" s="30">
        <v>150</v>
      </c>
      <c r="G15" s="30">
        <v>70</v>
      </c>
      <c r="H15" s="30">
        <v>71.2</v>
      </c>
      <c r="I15" s="30">
        <v>504.8</v>
      </c>
      <c r="J15" s="30">
        <v>0</v>
      </c>
      <c r="K15" s="21" t="s">
        <v>540</v>
      </c>
      <c r="L15" s="21" t="s">
        <v>1</v>
      </c>
      <c r="M15" s="21" t="s">
        <v>3</v>
      </c>
      <c r="N15" s="21" t="s">
        <v>656</v>
      </c>
      <c r="O15" s="21" t="s">
        <v>9</v>
      </c>
      <c r="P15" s="21" t="s">
        <v>6</v>
      </c>
      <c r="Q15" s="101" t="s">
        <v>537</v>
      </c>
    </row>
    <row r="16" spans="1:17" s="64" customFormat="1" ht="15" customHeight="1" x14ac:dyDescent="0.3">
      <c r="A16" s="46" t="s">
        <v>0</v>
      </c>
      <c r="B16" s="37" t="s">
        <v>11</v>
      </c>
      <c r="C16" s="38">
        <v>40533</v>
      </c>
      <c r="D16" s="38">
        <v>40750</v>
      </c>
      <c r="E16" s="37">
        <v>574.70000000000005</v>
      </c>
      <c r="F16" s="39">
        <v>125</v>
      </c>
      <c r="G16" s="39">
        <v>175</v>
      </c>
      <c r="H16" s="39">
        <v>0</v>
      </c>
      <c r="I16" s="39">
        <v>274.7</v>
      </c>
      <c r="J16" s="39">
        <v>0</v>
      </c>
      <c r="K16" s="37" t="s">
        <v>1</v>
      </c>
      <c r="L16" s="37" t="s">
        <v>540</v>
      </c>
      <c r="M16" s="37" t="s">
        <v>3</v>
      </c>
      <c r="N16" s="37" t="s">
        <v>615</v>
      </c>
      <c r="O16" s="37" t="s">
        <v>12</v>
      </c>
      <c r="P16" s="40" t="s">
        <v>6</v>
      </c>
      <c r="Q16" s="100" t="s">
        <v>538</v>
      </c>
    </row>
    <row r="17" spans="1:17" s="64" customFormat="1" ht="15" customHeight="1" x14ac:dyDescent="0.3">
      <c r="A17" s="26" t="s">
        <v>487</v>
      </c>
      <c r="B17" s="21" t="s">
        <v>510</v>
      </c>
      <c r="C17" s="22">
        <v>40856</v>
      </c>
      <c r="D17" s="21" t="s">
        <v>8</v>
      </c>
      <c r="E17" s="21">
        <v>500</v>
      </c>
      <c r="F17" s="30">
        <v>15.26</v>
      </c>
      <c r="G17" s="30">
        <v>176</v>
      </c>
      <c r="H17" s="30" t="s">
        <v>8</v>
      </c>
      <c r="I17" s="30" t="s">
        <v>8</v>
      </c>
      <c r="J17" s="30" t="s">
        <v>8</v>
      </c>
      <c r="K17" s="21" t="s">
        <v>1</v>
      </c>
      <c r="L17" s="21" t="s">
        <v>540</v>
      </c>
      <c r="M17" s="21" t="s">
        <v>507</v>
      </c>
      <c r="N17" s="24" t="s">
        <v>671</v>
      </c>
      <c r="O17" s="21" t="s">
        <v>15</v>
      </c>
      <c r="P17" s="21" t="s">
        <v>6</v>
      </c>
      <c r="Q17" s="101" t="s">
        <v>539</v>
      </c>
    </row>
    <row r="18" spans="1:17" s="64" customFormat="1" ht="15" customHeight="1" x14ac:dyDescent="0.3">
      <c r="A18" s="46" t="s">
        <v>487</v>
      </c>
      <c r="B18" s="37" t="s">
        <v>511</v>
      </c>
      <c r="C18" s="38">
        <v>40721</v>
      </c>
      <c r="D18" s="37" t="s">
        <v>8</v>
      </c>
      <c r="E18" s="37">
        <v>112</v>
      </c>
      <c r="F18" s="39">
        <v>22.46</v>
      </c>
      <c r="G18" s="39">
        <v>89.54</v>
      </c>
      <c r="H18" s="39">
        <v>0</v>
      </c>
      <c r="I18" s="39">
        <v>0</v>
      </c>
      <c r="J18" s="39">
        <v>0</v>
      </c>
      <c r="K18" s="37" t="s">
        <v>171</v>
      </c>
      <c r="L18" s="37" t="s">
        <v>540</v>
      </c>
      <c r="M18" s="37" t="s">
        <v>507</v>
      </c>
      <c r="N18" s="41" t="s">
        <v>671</v>
      </c>
      <c r="O18" s="37" t="s">
        <v>15</v>
      </c>
      <c r="P18" s="37" t="s">
        <v>6</v>
      </c>
      <c r="Q18" s="102" t="s">
        <v>541</v>
      </c>
    </row>
    <row r="19" spans="1:17" s="64" customFormat="1" ht="15" customHeight="1" x14ac:dyDescent="0.3">
      <c r="A19" s="26" t="s">
        <v>487</v>
      </c>
      <c r="B19" s="21" t="s">
        <v>512</v>
      </c>
      <c r="C19" s="22">
        <v>40563</v>
      </c>
      <c r="D19" s="21" t="s">
        <v>8</v>
      </c>
      <c r="E19" s="21">
        <v>202</v>
      </c>
      <c r="F19" s="30">
        <v>42</v>
      </c>
      <c r="G19" s="30">
        <v>100</v>
      </c>
      <c r="H19" s="30" t="s">
        <v>8</v>
      </c>
      <c r="I19" s="30" t="s">
        <v>8</v>
      </c>
      <c r="J19" s="30" t="s">
        <v>8</v>
      </c>
      <c r="K19" s="21" t="s">
        <v>1</v>
      </c>
      <c r="L19" s="21" t="s">
        <v>540</v>
      </c>
      <c r="M19" s="21" t="s">
        <v>507</v>
      </c>
      <c r="N19" s="24" t="s">
        <v>671</v>
      </c>
      <c r="O19" s="21" t="s">
        <v>15</v>
      </c>
      <c r="P19" s="21" t="s">
        <v>6</v>
      </c>
      <c r="Q19" s="101" t="s">
        <v>542</v>
      </c>
    </row>
    <row r="20" spans="1:17" s="64" customFormat="1" ht="15" customHeight="1" x14ac:dyDescent="0.3">
      <c r="A20" s="36" t="s">
        <v>0</v>
      </c>
      <c r="B20" s="40" t="s">
        <v>18</v>
      </c>
      <c r="C20" s="38">
        <v>40094</v>
      </c>
      <c r="D20" s="38">
        <v>40262</v>
      </c>
      <c r="E20" s="37">
        <v>2694</v>
      </c>
      <c r="F20" s="39">
        <v>200</v>
      </c>
      <c r="G20" s="39">
        <v>150</v>
      </c>
      <c r="H20" s="39">
        <v>0</v>
      </c>
      <c r="I20" s="39">
        <v>1505</v>
      </c>
      <c r="J20" s="39">
        <v>839</v>
      </c>
      <c r="K20" s="40" t="s">
        <v>540</v>
      </c>
      <c r="L20" s="40" t="s">
        <v>1</v>
      </c>
      <c r="M20" s="40" t="s">
        <v>10</v>
      </c>
      <c r="N20" s="40" t="s">
        <v>618</v>
      </c>
      <c r="O20" s="40" t="s">
        <v>19</v>
      </c>
      <c r="P20" s="37" t="s">
        <v>6</v>
      </c>
      <c r="Q20" s="102" t="s">
        <v>20</v>
      </c>
    </row>
    <row r="21" spans="1:17" s="64" customFormat="1" ht="15" customHeight="1" x14ac:dyDescent="0.3">
      <c r="A21" s="20" t="s">
        <v>27</v>
      </c>
      <c r="B21" s="21" t="s">
        <v>22</v>
      </c>
      <c r="C21" s="22">
        <v>39944</v>
      </c>
      <c r="D21" s="22">
        <v>40382</v>
      </c>
      <c r="E21" s="21">
        <v>189</v>
      </c>
      <c r="F21" s="30">
        <v>15.6</v>
      </c>
      <c r="G21" s="30">
        <v>21.5</v>
      </c>
      <c r="H21" s="30">
        <f>21+81</f>
        <v>102</v>
      </c>
      <c r="I21" s="30" t="s">
        <v>8</v>
      </c>
      <c r="J21" s="30" t="s">
        <v>8</v>
      </c>
      <c r="K21" s="21" t="s">
        <v>1</v>
      </c>
      <c r="L21" s="23" t="s">
        <v>540</v>
      </c>
      <c r="M21" s="21" t="s">
        <v>23</v>
      </c>
      <c r="N21" s="21" t="s">
        <v>618</v>
      </c>
      <c r="O21" s="21" t="s">
        <v>19</v>
      </c>
      <c r="P21" s="21" t="s">
        <v>6</v>
      </c>
      <c r="Q21" s="101" t="s">
        <v>543</v>
      </c>
    </row>
    <row r="22" spans="1:17" ht="15" customHeight="1" x14ac:dyDescent="0.3">
      <c r="A22" s="46" t="s">
        <v>472</v>
      </c>
      <c r="B22" s="37" t="s">
        <v>514</v>
      </c>
      <c r="C22" s="38">
        <v>40829</v>
      </c>
      <c r="D22" s="38">
        <v>40864</v>
      </c>
      <c r="E22" s="37">
        <v>210</v>
      </c>
      <c r="F22" s="39">
        <v>70</v>
      </c>
      <c r="G22" s="39">
        <v>70</v>
      </c>
      <c r="H22" s="39">
        <v>0</v>
      </c>
      <c r="I22" s="39">
        <v>70</v>
      </c>
      <c r="J22" s="39">
        <v>0</v>
      </c>
      <c r="K22" s="37" t="s">
        <v>1</v>
      </c>
      <c r="L22" s="37" t="s">
        <v>540</v>
      </c>
      <c r="M22" s="37" t="s">
        <v>507</v>
      </c>
      <c r="N22" s="41" t="s">
        <v>618</v>
      </c>
      <c r="O22" s="37" t="s">
        <v>19</v>
      </c>
      <c r="P22" s="37" t="s">
        <v>6</v>
      </c>
      <c r="Q22" s="102" t="s">
        <v>544</v>
      </c>
    </row>
    <row r="23" spans="1:17" ht="15" customHeight="1" x14ac:dyDescent="0.3">
      <c r="A23" s="26" t="s">
        <v>472</v>
      </c>
      <c r="B23" s="21" t="s">
        <v>515</v>
      </c>
      <c r="C23" s="22">
        <v>40667</v>
      </c>
      <c r="D23" s="21" t="s">
        <v>8</v>
      </c>
      <c r="E23" s="21">
        <v>112.4</v>
      </c>
      <c r="F23" s="30">
        <v>24.4</v>
      </c>
      <c r="G23" s="30">
        <v>44</v>
      </c>
      <c r="H23" s="30" t="s">
        <v>8</v>
      </c>
      <c r="I23" s="30" t="s">
        <v>8</v>
      </c>
      <c r="J23" s="30" t="s">
        <v>8</v>
      </c>
      <c r="K23" s="21" t="s">
        <v>8</v>
      </c>
      <c r="L23" s="21" t="s">
        <v>540</v>
      </c>
      <c r="M23" s="21" t="s">
        <v>507</v>
      </c>
      <c r="N23" s="24" t="s">
        <v>618</v>
      </c>
      <c r="O23" s="21" t="s">
        <v>19</v>
      </c>
      <c r="P23" s="21" t="s">
        <v>6</v>
      </c>
      <c r="Q23" s="101" t="s">
        <v>513</v>
      </c>
    </row>
    <row r="24" spans="1:17" ht="15" customHeight="1" x14ac:dyDescent="0.3">
      <c r="A24" s="46" t="s">
        <v>472</v>
      </c>
      <c r="B24" s="37" t="s">
        <v>516</v>
      </c>
      <c r="C24" s="38">
        <v>40134</v>
      </c>
      <c r="D24" s="37" t="s">
        <v>8</v>
      </c>
      <c r="E24" s="37" t="s">
        <v>8</v>
      </c>
      <c r="F24" s="39">
        <v>53.38</v>
      </c>
      <c r="G24" s="39" t="s">
        <v>8</v>
      </c>
      <c r="H24" s="39" t="s">
        <v>8</v>
      </c>
      <c r="I24" s="39" t="s">
        <v>8</v>
      </c>
      <c r="J24" s="39" t="s">
        <v>8</v>
      </c>
      <c r="K24" s="37" t="s">
        <v>540</v>
      </c>
      <c r="L24" s="37" t="s">
        <v>1</v>
      </c>
      <c r="M24" s="37" t="s">
        <v>507</v>
      </c>
      <c r="N24" s="41" t="s">
        <v>618</v>
      </c>
      <c r="O24" s="37" t="s">
        <v>19</v>
      </c>
      <c r="P24" s="37" t="s">
        <v>6</v>
      </c>
      <c r="Q24" s="102" t="s">
        <v>517</v>
      </c>
    </row>
    <row r="25" spans="1:17" ht="15" customHeight="1" x14ac:dyDescent="0.25">
      <c r="A25" s="26" t="s">
        <v>518</v>
      </c>
      <c r="B25" s="21" t="s">
        <v>17</v>
      </c>
      <c r="C25" s="22">
        <v>40716</v>
      </c>
      <c r="D25" s="22">
        <v>40864</v>
      </c>
      <c r="E25" s="21">
        <v>1427</v>
      </c>
      <c r="F25" s="30">
        <v>197</v>
      </c>
      <c r="G25" s="30">
        <v>200</v>
      </c>
      <c r="H25" s="30">
        <f>245+123+123+123+37</f>
        <v>651</v>
      </c>
      <c r="I25" s="30">
        <v>0</v>
      </c>
      <c r="J25" s="30">
        <v>379</v>
      </c>
      <c r="K25" s="21" t="s">
        <v>1</v>
      </c>
      <c r="L25" s="21" t="s">
        <v>540</v>
      </c>
      <c r="M25" s="21" t="s">
        <v>3</v>
      </c>
      <c r="N25" s="24" t="s">
        <v>619</v>
      </c>
      <c r="O25" s="21" t="s">
        <v>9</v>
      </c>
      <c r="P25" s="21" t="s">
        <v>6</v>
      </c>
      <c r="Q25" s="101" t="s">
        <v>545</v>
      </c>
    </row>
    <row r="26" spans="1:17" ht="15" customHeight="1" x14ac:dyDescent="0.25">
      <c r="A26" s="46" t="s">
        <v>518</v>
      </c>
      <c r="B26" s="37" t="s">
        <v>519</v>
      </c>
      <c r="C26" s="38">
        <v>40844</v>
      </c>
      <c r="D26" s="37" t="s">
        <v>8</v>
      </c>
      <c r="E26" s="37">
        <v>2166.4299999999998</v>
      </c>
      <c r="F26" s="39">
        <v>150</v>
      </c>
      <c r="G26" s="39">
        <v>329.32</v>
      </c>
      <c r="H26" s="39">
        <f>124.25+173.01+1017.68</f>
        <v>1314.94</v>
      </c>
      <c r="I26" s="39">
        <v>162.6</v>
      </c>
      <c r="J26" s="39">
        <v>209.58</v>
      </c>
      <c r="K26" s="37" t="s">
        <v>1</v>
      </c>
      <c r="L26" s="37" t="s">
        <v>540</v>
      </c>
      <c r="M26" s="37" t="s">
        <v>507</v>
      </c>
      <c r="N26" s="41" t="s">
        <v>619</v>
      </c>
      <c r="O26" s="37" t="s">
        <v>9</v>
      </c>
      <c r="P26" s="37" t="s">
        <v>6</v>
      </c>
      <c r="Q26" s="102" t="s">
        <v>546</v>
      </c>
    </row>
    <row r="27" spans="1:17" ht="15" customHeight="1" x14ac:dyDescent="0.25">
      <c r="A27" s="26" t="s">
        <v>27</v>
      </c>
      <c r="B27" s="21" t="s">
        <v>521</v>
      </c>
      <c r="C27" s="22">
        <v>40451</v>
      </c>
      <c r="D27" s="21" t="s">
        <v>8</v>
      </c>
      <c r="E27" s="21" t="s">
        <v>8</v>
      </c>
      <c r="F27" s="30">
        <v>20</v>
      </c>
      <c r="G27" s="30" t="s">
        <v>8</v>
      </c>
      <c r="H27" s="30" t="s">
        <v>8</v>
      </c>
      <c r="I27" s="30" t="s">
        <v>8</v>
      </c>
      <c r="J27" s="30" t="s">
        <v>8</v>
      </c>
      <c r="K27" s="21" t="s">
        <v>8</v>
      </c>
      <c r="L27" s="21" t="s">
        <v>8</v>
      </c>
      <c r="M27" s="21" t="s">
        <v>507</v>
      </c>
      <c r="N27" s="24" t="s">
        <v>640</v>
      </c>
      <c r="O27" s="21" t="s">
        <v>12</v>
      </c>
      <c r="P27" s="21" t="s">
        <v>6</v>
      </c>
      <c r="Q27" s="101" t="s">
        <v>520</v>
      </c>
    </row>
    <row r="28" spans="1:17" ht="15" customHeight="1" x14ac:dyDescent="0.25">
      <c r="A28" s="36" t="s">
        <v>518</v>
      </c>
      <c r="B28" s="40" t="s">
        <v>13</v>
      </c>
      <c r="C28" s="38">
        <v>40494</v>
      </c>
      <c r="D28" s="38">
        <v>40843</v>
      </c>
      <c r="E28" s="37">
        <v>1552</v>
      </c>
      <c r="F28" s="39">
        <v>350</v>
      </c>
      <c r="G28" s="39">
        <v>260</v>
      </c>
      <c r="H28" s="39">
        <v>900</v>
      </c>
      <c r="I28" s="39">
        <v>42</v>
      </c>
      <c r="J28" s="39">
        <v>0</v>
      </c>
      <c r="K28" s="40" t="s">
        <v>1</v>
      </c>
      <c r="L28" s="40" t="s">
        <v>540</v>
      </c>
      <c r="M28" s="37" t="s">
        <v>3</v>
      </c>
      <c r="N28" s="40" t="s">
        <v>643</v>
      </c>
      <c r="O28" s="40" t="s">
        <v>4</v>
      </c>
      <c r="P28" s="37" t="s">
        <v>6</v>
      </c>
      <c r="Q28" s="102" t="s">
        <v>547</v>
      </c>
    </row>
    <row r="29" spans="1:17" ht="15" customHeight="1" x14ac:dyDescent="0.25">
      <c r="A29" s="26" t="s">
        <v>522</v>
      </c>
      <c r="B29" s="21" t="s">
        <v>523</v>
      </c>
      <c r="C29" s="22">
        <v>40435</v>
      </c>
      <c r="D29" s="21" t="s">
        <v>8</v>
      </c>
      <c r="E29" s="21" t="s">
        <v>8</v>
      </c>
      <c r="F29" s="30">
        <v>15</v>
      </c>
      <c r="G29" s="30" t="s">
        <v>8</v>
      </c>
      <c r="H29" s="30" t="s">
        <v>8</v>
      </c>
      <c r="I29" s="30" t="s">
        <v>8</v>
      </c>
      <c r="J29" s="30" t="s">
        <v>8</v>
      </c>
      <c r="K29" s="21" t="s">
        <v>1</v>
      </c>
      <c r="L29" s="21" t="s">
        <v>540</v>
      </c>
      <c r="M29" s="21" t="s">
        <v>507</v>
      </c>
      <c r="N29" s="24" t="s">
        <v>643</v>
      </c>
      <c r="O29" s="21" t="s">
        <v>4</v>
      </c>
      <c r="P29" s="21" t="s">
        <v>6</v>
      </c>
      <c r="Q29" s="101" t="s">
        <v>524</v>
      </c>
    </row>
    <row r="30" spans="1:17" ht="15" customHeight="1" x14ac:dyDescent="0.25">
      <c r="A30" s="46" t="s">
        <v>522</v>
      </c>
      <c r="B30" s="37" t="s">
        <v>525</v>
      </c>
      <c r="C30" s="38">
        <v>40456</v>
      </c>
      <c r="D30" s="37" t="s">
        <v>8</v>
      </c>
      <c r="E30" s="37" t="s">
        <v>8</v>
      </c>
      <c r="F30" s="39">
        <v>85</v>
      </c>
      <c r="G30" s="39" t="s">
        <v>8</v>
      </c>
      <c r="H30" s="39" t="s">
        <v>8</v>
      </c>
      <c r="I30" s="39" t="s">
        <v>8</v>
      </c>
      <c r="J30" s="39" t="s">
        <v>8</v>
      </c>
      <c r="K30" s="37" t="s">
        <v>8</v>
      </c>
      <c r="L30" s="37" t="s">
        <v>8</v>
      </c>
      <c r="M30" s="37" t="s">
        <v>507</v>
      </c>
      <c r="N30" s="41" t="s">
        <v>643</v>
      </c>
      <c r="O30" s="37" t="s">
        <v>4</v>
      </c>
      <c r="P30" s="37" t="s">
        <v>6</v>
      </c>
      <c r="Q30" s="102" t="s">
        <v>524</v>
      </c>
    </row>
    <row r="31" spans="1:17" ht="15" customHeight="1" x14ac:dyDescent="0.25">
      <c r="A31" s="26" t="s">
        <v>27</v>
      </c>
      <c r="B31" s="21" t="s">
        <v>526</v>
      </c>
      <c r="C31" s="22">
        <v>40456</v>
      </c>
      <c r="D31" s="22">
        <v>40813</v>
      </c>
      <c r="E31" s="21" t="s">
        <v>8</v>
      </c>
      <c r="F31" s="30">
        <v>30</v>
      </c>
      <c r="G31" s="30" t="s">
        <v>8</v>
      </c>
      <c r="H31" s="30" t="s">
        <v>8</v>
      </c>
      <c r="I31" s="30" t="s">
        <v>8</v>
      </c>
      <c r="J31" s="30" t="s">
        <v>8</v>
      </c>
      <c r="K31" s="21" t="s">
        <v>8</v>
      </c>
      <c r="L31" s="21" t="s">
        <v>540</v>
      </c>
      <c r="M31" s="21" t="s">
        <v>507</v>
      </c>
      <c r="N31" s="24" t="s">
        <v>644</v>
      </c>
      <c r="O31" s="21" t="s">
        <v>12</v>
      </c>
      <c r="P31" s="21" t="s">
        <v>6</v>
      </c>
      <c r="Q31" s="101" t="s">
        <v>527</v>
      </c>
    </row>
    <row r="32" spans="1:17" ht="15" customHeight="1" x14ac:dyDescent="0.25">
      <c r="A32" s="46" t="s">
        <v>27</v>
      </c>
      <c r="B32" s="37" t="s">
        <v>528</v>
      </c>
      <c r="C32" s="38">
        <v>40331</v>
      </c>
      <c r="D32" s="38">
        <v>40730</v>
      </c>
      <c r="E32" s="37" t="s">
        <v>8</v>
      </c>
      <c r="F32" s="39">
        <v>40</v>
      </c>
      <c r="G32" s="39" t="s">
        <v>8</v>
      </c>
      <c r="H32" s="39" t="s">
        <v>8</v>
      </c>
      <c r="I32" s="39" t="s">
        <v>8</v>
      </c>
      <c r="J32" s="39" t="s">
        <v>8</v>
      </c>
      <c r="K32" s="37" t="s">
        <v>8</v>
      </c>
      <c r="L32" s="37" t="s">
        <v>540</v>
      </c>
      <c r="M32" s="37" t="s">
        <v>507</v>
      </c>
      <c r="N32" s="41" t="s">
        <v>644</v>
      </c>
      <c r="O32" s="37" t="s">
        <v>12</v>
      </c>
      <c r="P32" s="37" t="s">
        <v>6</v>
      </c>
      <c r="Q32" s="102" t="s">
        <v>527</v>
      </c>
    </row>
    <row r="33" spans="1:17" ht="15" customHeight="1" x14ac:dyDescent="0.25">
      <c r="A33" s="20" t="s">
        <v>0</v>
      </c>
      <c r="B33" s="21" t="s">
        <v>14</v>
      </c>
      <c r="C33" s="22">
        <v>39885</v>
      </c>
      <c r="D33" s="22">
        <v>39961</v>
      </c>
      <c r="E33" s="21">
        <v>1150</v>
      </c>
      <c r="F33" s="30">
        <v>100</v>
      </c>
      <c r="G33" s="30">
        <v>500</v>
      </c>
      <c r="H33" s="30">
        <v>250</v>
      </c>
      <c r="I33" s="30">
        <v>300</v>
      </c>
      <c r="J33" s="30">
        <v>0</v>
      </c>
      <c r="K33" s="23" t="s">
        <v>1</v>
      </c>
      <c r="L33" s="23" t="s">
        <v>540</v>
      </c>
      <c r="M33" s="23" t="s">
        <v>3</v>
      </c>
      <c r="N33" s="23" t="s">
        <v>624</v>
      </c>
      <c r="O33" s="23" t="s">
        <v>15</v>
      </c>
      <c r="P33" s="21" t="s">
        <v>6</v>
      </c>
      <c r="Q33" s="101" t="s">
        <v>548</v>
      </c>
    </row>
    <row r="34" spans="1:17" ht="15" customHeight="1" x14ac:dyDescent="0.25">
      <c r="A34" s="46" t="s">
        <v>487</v>
      </c>
      <c r="B34" s="37" t="s">
        <v>530</v>
      </c>
      <c r="C34" s="38">
        <v>40193</v>
      </c>
      <c r="D34" s="37" t="s">
        <v>8</v>
      </c>
      <c r="E34" s="37">
        <v>239.96</v>
      </c>
      <c r="F34" s="39">
        <v>46.66</v>
      </c>
      <c r="G34" s="39">
        <v>193.3</v>
      </c>
      <c r="H34" s="39">
        <v>0</v>
      </c>
      <c r="I34" s="39">
        <v>0</v>
      </c>
      <c r="J34" s="39">
        <v>0</v>
      </c>
      <c r="K34" s="37" t="s">
        <v>1</v>
      </c>
      <c r="L34" s="37" t="s">
        <v>540</v>
      </c>
      <c r="M34" s="37" t="s">
        <v>507</v>
      </c>
      <c r="N34" s="41" t="s">
        <v>624</v>
      </c>
      <c r="O34" s="37" t="s">
        <v>15</v>
      </c>
      <c r="P34" s="37" t="s">
        <v>6</v>
      </c>
      <c r="Q34" s="102" t="s">
        <v>549</v>
      </c>
    </row>
    <row r="35" spans="1:17" ht="15" customHeight="1" x14ac:dyDescent="0.25">
      <c r="A35" s="26" t="s">
        <v>27</v>
      </c>
      <c r="B35" s="21" t="s">
        <v>531</v>
      </c>
      <c r="C35" s="22">
        <v>40080</v>
      </c>
      <c r="D35" s="21" t="s">
        <v>8</v>
      </c>
      <c r="E35" s="21" t="s">
        <v>8</v>
      </c>
      <c r="F35" s="30">
        <v>21.7</v>
      </c>
      <c r="G35" s="30" t="s">
        <v>8</v>
      </c>
      <c r="H35" s="30" t="s">
        <v>8</v>
      </c>
      <c r="I35" s="30" t="s">
        <v>8</v>
      </c>
      <c r="J35" s="30" t="s">
        <v>8</v>
      </c>
      <c r="K35" s="21" t="s">
        <v>1</v>
      </c>
      <c r="L35" s="21" t="s">
        <v>540</v>
      </c>
      <c r="M35" s="21" t="s">
        <v>507</v>
      </c>
      <c r="N35" s="24" t="s">
        <v>624</v>
      </c>
      <c r="O35" s="21" t="s">
        <v>15</v>
      </c>
      <c r="P35" s="21" t="s">
        <v>6</v>
      </c>
      <c r="Q35" s="101" t="s">
        <v>529</v>
      </c>
    </row>
    <row r="36" spans="1:17" ht="15" customHeight="1" x14ac:dyDescent="0.25">
      <c r="A36" s="46" t="s">
        <v>487</v>
      </c>
      <c r="B36" s="37" t="s">
        <v>532</v>
      </c>
      <c r="C36" s="38">
        <v>40464</v>
      </c>
      <c r="D36" s="37" t="s">
        <v>8</v>
      </c>
      <c r="E36" s="37" t="s">
        <v>8</v>
      </c>
      <c r="F36" s="39">
        <v>27.6</v>
      </c>
      <c r="G36" s="39" t="s">
        <v>8</v>
      </c>
      <c r="H36" s="39" t="s">
        <v>8</v>
      </c>
      <c r="I36" s="39" t="s">
        <v>8</v>
      </c>
      <c r="J36" s="39" t="s">
        <v>8</v>
      </c>
      <c r="K36" s="37" t="s">
        <v>1</v>
      </c>
      <c r="L36" s="37" t="s">
        <v>540</v>
      </c>
      <c r="M36" s="37" t="s">
        <v>507</v>
      </c>
      <c r="N36" s="41" t="s">
        <v>668</v>
      </c>
      <c r="O36" s="37" t="s">
        <v>15</v>
      </c>
      <c r="P36" s="37" t="s">
        <v>6</v>
      </c>
      <c r="Q36" s="102" t="s">
        <v>550</v>
      </c>
    </row>
    <row r="37" spans="1:17" ht="15" customHeight="1" thickBot="1" x14ac:dyDescent="0.3">
      <c r="A37" s="26" t="s">
        <v>27</v>
      </c>
      <c r="B37" s="21" t="s">
        <v>526</v>
      </c>
      <c r="C37" s="22">
        <v>40451</v>
      </c>
      <c r="D37" s="21" t="s">
        <v>8</v>
      </c>
      <c r="E37" s="21" t="s">
        <v>8</v>
      </c>
      <c r="F37" s="30">
        <v>30</v>
      </c>
      <c r="G37" s="30" t="s">
        <v>8</v>
      </c>
      <c r="H37" s="30" t="s">
        <v>8</v>
      </c>
      <c r="I37" s="30" t="s">
        <v>8</v>
      </c>
      <c r="J37" s="30" t="s">
        <v>8</v>
      </c>
      <c r="K37" s="21" t="s">
        <v>1</v>
      </c>
      <c r="L37" s="21" t="s">
        <v>540</v>
      </c>
      <c r="M37" s="21" t="s">
        <v>507</v>
      </c>
      <c r="N37" s="24" t="s">
        <v>627</v>
      </c>
      <c r="O37" s="21" t="s">
        <v>12</v>
      </c>
      <c r="P37" s="21" t="s">
        <v>6</v>
      </c>
      <c r="Q37" s="109" t="s">
        <v>533</v>
      </c>
    </row>
    <row r="38" spans="1:17" s="65" customFormat="1" ht="15" customHeight="1" thickBot="1" x14ac:dyDescent="0.3">
      <c r="A38" s="17" t="s">
        <v>552</v>
      </c>
      <c r="B38" s="18"/>
      <c r="C38" s="18"/>
      <c r="D38" s="18"/>
      <c r="E38" s="19">
        <f t="shared" ref="E38:J38" si="0">SUM(E13:E37)</f>
        <v>12406.269999999999</v>
      </c>
      <c r="F38" s="19">
        <f t="shared" si="0"/>
        <v>1868.56</v>
      </c>
      <c r="G38" s="19">
        <f t="shared" si="0"/>
        <v>2703.66</v>
      </c>
      <c r="H38" s="19">
        <f t="shared" si="0"/>
        <v>3319.1400000000003</v>
      </c>
      <c r="I38" s="19">
        <f t="shared" si="0"/>
        <v>2859.1</v>
      </c>
      <c r="J38" s="19">
        <f t="shared" si="0"/>
        <v>1427.58</v>
      </c>
      <c r="K38" s="18"/>
      <c r="L38" s="18"/>
      <c r="M38" s="18"/>
      <c r="N38" s="18"/>
      <c r="O38" s="18"/>
      <c r="P38" s="18"/>
      <c r="Q38" s="14"/>
    </row>
    <row r="44" spans="1:17" ht="15" customHeight="1" x14ac:dyDescent="0.25">
      <c r="A44" s="61"/>
      <c r="B44" s="61"/>
      <c r="C44" s="61"/>
      <c r="D44" s="61"/>
      <c r="E44" s="61"/>
    </row>
    <row r="50" spans="1:5" ht="15" customHeight="1" x14ac:dyDescent="0.25">
      <c r="A50" s="61"/>
      <c r="B50" s="61"/>
      <c r="C50" s="61"/>
      <c r="D50" s="61"/>
      <c r="E50" s="61"/>
    </row>
  </sheetData>
  <sheetProtection password="A86C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IBRDIDA</vt:lpstr>
      <vt:lpstr>IFC</vt:lpstr>
      <vt:lpstr>MIGA</vt:lpstr>
      <vt:lpstr>GEF</vt:lpstr>
      <vt:lpstr>CTF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2013-03-13T00:48:50Z</dcterms:modified>
</cp:coreProperties>
</file>